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คากลาง\ห้องสมุดทางภาษา\"/>
    </mc:Choice>
  </mc:AlternateContent>
  <bookViews>
    <workbookView xWindow="1050" yWindow="165" windowWidth="15225" windowHeight="9030" tabRatio="717"/>
  </bookViews>
  <sheets>
    <sheet name="แบบปร.6" sheetId="24" r:id="rId1"/>
    <sheet name="แบบปร.5 (2)" sheetId="27" r:id="rId2"/>
    <sheet name="แบบปร.5" sheetId="25" r:id="rId3"/>
    <sheet name="ปร.1" sheetId="6" state="hidden" r:id="rId4"/>
    <sheet name="ปร.2" sheetId="5" state="hidden" r:id="rId5"/>
    <sheet name="ปร.3" sheetId="11" state="hidden" r:id="rId6"/>
    <sheet name="แบบปร.4 (2)" sheetId="26" r:id="rId7"/>
    <sheet name="แบบปร.4.1" sheetId="1" r:id="rId8"/>
    <sheet name="แบ่งงวด" sheetId="20" state="hidden" r:id="rId9"/>
    <sheet name="ปร.6" sheetId="12" state="hidden" r:id="rId10"/>
    <sheet name="BOQ ผู้ออกแบบ" sheetId="17" state="hidden" r:id="rId11"/>
    <sheet name="แผนงาน" sheetId="19" state="hidden" r:id="rId12"/>
    <sheet name="หาค่า F" sheetId="9" state="hidden" r:id="rId13"/>
    <sheet name="ข้อกำหนดการใช้งาน" sheetId="13" state="hidden" r:id="rId14"/>
    <sheet name="ปรับลด Truus" sheetId="22" state="hidden" r:id="rId15"/>
  </sheets>
  <externalReferences>
    <externalReference r:id="rId16"/>
    <externalReference r:id="rId17"/>
    <externalReference r:id="rId18"/>
  </externalReferences>
  <definedNames>
    <definedName name="_day1" localSheetId="6">#REF!</definedName>
    <definedName name="_day1" localSheetId="1">#REF!</definedName>
    <definedName name="_day1" localSheetId="14">#REF!</definedName>
    <definedName name="_day1">#REF!</definedName>
    <definedName name="_day10" localSheetId="6">#REF!</definedName>
    <definedName name="_day10" localSheetId="1">#REF!</definedName>
    <definedName name="_day10" localSheetId="14">#REF!</definedName>
    <definedName name="_day10">#REF!</definedName>
    <definedName name="_day11" localSheetId="6">#REF!</definedName>
    <definedName name="_day11" localSheetId="1">#REF!</definedName>
    <definedName name="_day11" localSheetId="14">#REF!</definedName>
    <definedName name="_day11">#REF!</definedName>
    <definedName name="_day12" localSheetId="6">#REF!</definedName>
    <definedName name="_day12" localSheetId="1">#REF!</definedName>
    <definedName name="_day12" localSheetId="14">#REF!</definedName>
    <definedName name="_day12">#REF!</definedName>
    <definedName name="_day13" localSheetId="6">#REF!</definedName>
    <definedName name="_day13" localSheetId="1">#REF!</definedName>
    <definedName name="_day13" localSheetId="14">#REF!</definedName>
    <definedName name="_day13">#REF!</definedName>
    <definedName name="_day19" localSheetId="6">#REF!</definedName>
    <definedName name="_day19" localSheetId="1">#REF!</definedName>
    <definedName name="_day19" localSheetId="14">#REF!</definedName>
    <definedName name="_day19">#REF!</definedName>
    <definedName name="_day2" localSheetId="6">#REF!</definedName>
    <definedName name="_day2" localSheetId="1">#REF!</definedName>
    <definedName name="_day2" localSheetId="14">#REF!</definedName>
    <definedName name="_day2">#REF!</definedName>
    <definedName name="_day3" localSheetId="6">#REF!</definedName>
    <definedName name="_day3" localSheetId="1">#REF!</definedName>
    <definedName name="_day3" localSheetId="14">#REF!</definedName>
    <definedName name="_day3">#REF!</definedName>
    <definedName name="_day4" localSheetId="6">#REF!</definedName>
    <definedName name="_day4" localSheetId="1">#REF!</definedName>
    <definedName name="_day4" localSheetId="14">#REF!</definedName>
    <definedName name="_day4">#REF!</definedName>
    <definedName name="_day5" localSheetId="6">#REF!</definedName>
    <definedName name="_day5" localSheetId="1">#REF!</definedName>
    <definedName name="_day5" localSheetId="14">#REF!</definedName>
    <definedName name="_day5">#REF!</definedName>
    <definedName name="_day6" localSheetId="6">#REF!</definedName>
    <definedName name="_day6" localSheetId="1">#REF!</definedName>
    <definedName name="_day6" localSheetId="14">#REF!</definedName>
    <definedName name="_day6">#REF!</definedName>
    <definedName name="_day7" localSheetId="6">#REF!</definedName>
    <definedName name="_day7" localSheetId="1">#REF!</definedName>
    <definedName name="_day7" localSheetId="14">#REF!</definedName>
    <definedName name="_day7">#REF!</definedName>
    <definedName name="_day8" localSheetId="6">#REF!</definedName>
    <definedName name="_day8" localSheetId="1">#REF!</definedName>
    <definedName name="_day8" localSheetId="14">#REF!</definedName>
    <definedName name="_day8">#REF!</definedName>
    <definedName name="_day9" localSheetId="6">#REF!</definedName>
    <definedName name="_day9" localSheetId="1">#REF!</definedName>
    <definedName name="_day9" localSheetId="14">#REF!</definedName>
    <definedName name="_day9">#REF!</definedName>
    <definedName name="a" localSheetId="6">#REF!</definedName>
    <definedName name="a" localSheetId="1">#REF!</definedName>
    <definedName name="a">#REF!</definedName>
    <definedName name="BuiltIn_AutoFilter___1" localSheetId="6">#REF!</definedName>
    <definedName name="BuiltIn_AutoFilter___1" localSheetId="1">#REF!</definedName>
    <definedName name="BuiltIn_AutoFilter___1">#REF!</definedName>
    <definedName name="C_">#N/A</definedName>
    <definedName name="Cat_C" localSheetId="6">#REF!</definedName>
    <definedName name="Cat_C" localSheetId="1">#REF!</definedName>
    <definedName name="Cat_C">#REF!</definedName>
    <definedName name="Cat_D" localSheetId="6">#REF!</definedName>
    <definedName name="Cat_D" localSheetId="1">#REF!</definedName>
    <definedName name="Cat_D">#REF!</definedName>
    <definedName name="Cat_E" localSheetId="6">#REF!</definedName>
    <definedName name="Cat_E" localSheetId="1">#REF!</definedName>
    <definedName name="Cat_E">#REF!</definedName>
    <definedName name="Cat_F" localSheetId="6">#REF!</definedName>
    <definedName name="Cat_F" localSheetId="1">#REF!</definedName>
    <definedName name="Cat_F">#REF!</definedName>
    <definedName name="Cat_G" localSheetId="6">#REF!</definedName>
    <definedName name="Cat_G" localSheetId="1">#REF!</definedName>
    <definedName name="Cat_G">#REF!</definedName>
    <definedName name="Cat_H" localSheetId="6">#REF!</definedName>
    <definedName name="Cat_H" localSheetId="1">#REF!</definedName>
    <definedName name="Cat_H">#REF!</definedName>
    <definedName name="Cat_Z" localSheetId="6">#REF!</definedName>
    <definedName name="Cat_Z" localSheetId="1">#REF!</definedName>
    <definedName name="Cat_Z">#REF!</definedName>
    <definedName name="cost1" localSheetId="6">#REF!</definedName>
    <definedName name="cost1" localSheetId="1">#REF!</definedName>
    <definedName name="cost1" localSheetId="14">#REF!</definedName>
    <definedName name="cost1">#REF!</definedName>
    <definedName name="cost10" localSheetId="6">#REF!</definedName>
    <definedName name="cost10" localSheetId="1">#REF!</definedName>
    <definedName name="cost10" localSheetId="14">#REF!</definedName>
    <definedName name="cost10">#REF!</definedName>
    <definedName name="cost11" localSheetId="6">#REF!</definedName>
    <definedName name="cost11" localSheetId="1">#REF!</definedName>
    <definedName name="cost11" localSheetId="14">#REF!</definedName>
    <definedName name="cost11">#REF!</definedName>
    <definedName name="cost12" localSheetId="6">#REF!</definedName>
    <definedName name="cost12" localSheetId="1">#REF!</definedName>
    <definedName name="cost12" localSheetId="14">#REF!</definedName>
    <definedName name="cost12">#REF!</definedName>
    <definedName name="cost13" localSheetId="6">#REF!</definedName>
    <definedName name="cost13" localSheetId="1">#REF!</definedName>
    <definedName name="cost13" localSheetId="14">#REF!</definedName>
    <definedName name="cost13">#REF!</definedName>
    <definedName name="cost2" localSheetId="6">#REF!</definedName>
    <definedName name="cost2" localSheetId="1">#REF!</definedName>
    <definedName name="cost2" localSheetId="14">#REF!</definedName>
    <definedName name="cost2">#REF!</definedName>
    <definedName name="cost3" localSheetId="6">#REF!</definedName>
    <definedName name="cost3" localSheetId="1">#REF!</definedName>
    <definedName name="cost3" localSheetId="14">#REF!</definedName>
    <definedName name="cost3">#REF!</definedName>
    <definedName name="cost4" localSheetId="6">#REF!</definedName>
    <definedName name="cost4" localSheetId="1">#REF!</definedName>
    <definedName name="cost4" localSheetId="14">#REF!</definedName>
    <definedName name="cost4">#REF!</definedName>
    <definedName name="cost5" localSheetId="6">#REF!</definedName>
    <definedName name="cost5" localSheetId="1">#REF!</definedName>
    <definedName name="cost5" localSheetId="14">#REF!</definedName>
    <definedName name="cost5">#REF!</definedName>
    <definedName name="cost6" localSheetId="6">#REF!</definedName>
    <definedName name="cost6" localSheetId="1">#REF!</definedName>
    <definedName name="cost6" localSheetId="14">#REF!</definedName>
    <definedName name="cost6">#REF!</definedName>
    <definedName name="cost7" localSheetId="6">#REF!</definedName>
    <definedName name="cost7" localSheetId="1">#REF!</definedName>
    <definedName name="cost7" localSheetId="14">#REF!</definedName>
    <definedName name="cost7">#REF!</definedName>
    <definedName name="cost8" localSheetId="6">#REF!</definedName>
    <definedName name="cost8" localSheetId="1">#REF!</definedName>
    <definedName name="cost8" localSheetId="14">#REF!</definedName>
    <definedName name="cost8">#REF!</definedName>
    <definedName name="cost9" localSheetId="6">#REF!</definedName>
    <definedName name="cost9" localSheetId="1">#REF!</definedName>
    <definedName name="cost9" localSheetId="14">#REF!</definedName>
    <definedName name="cost9">#REF!</definedName>
    <definedName name="D">#N/A</definedName>
    <definedName name="e" localSheetId="6">#REF!</definedName>
    <definedName name="e" localSheetId="1">#REF!</definedName>
    <definedName name="e">#REF!</definedName>
    <definedName name="eec" localSheetId="6">#REF!</definedName>
    <definedName name="eec" localSheetId="1">#REF!</definedName>
    <definedName name="eec">#REF!</definedName>
    <definedName name="f" localSheetId="6">#REF!</definedName>
    <definedName name="f" localSheetId="1">#REF!</definedName>
    <definedName name="f">#REF!</definedName>
    <definedName name="factor_table" localSheetId="6">#REF!</definedName>
    <definedName name="factor_table" localSheetId="1">#REF!</definedName>
    <definedName name="factor_table">#REF!</definedName>
    <definedName name="ie" localSheetId="6">#REF!</definedName>
    <definedName name="ie" localSheetId="1">#REF!</definedName>
    <definedName name="ie">#REF!</definedName>
    <definedName name="l" localSheetId="6">#REF!</definedName>
    <definedName name="l" localSheetId="1">#REF!</definedName>
    <definedName name="l">#REF!</definedName>
    <definedName name="LLOOO" localSheetId="6">#REF!</definedName>
    <definedName name="LLOOO" localSheetId="1">#REF!</definedName>
    <definedName name="LLOOO" localSheetId="14">#REF!</definedName>
    <definedName name="LLOOO">#REF!</definedName>
    <definedName name="nuy" localSheetId="6">#REF!</definedName>
    <definedName name="nuy" localSheetId="1">#REF!</definedName>
    <definedName name="nuy">#REF!</definedName>
    <definedName name="PercentA" localSheetId="6">#REF!</definedName>
    <definedName name="PercentA" localSheetId="1">#REF!</definedName>
    <definedName name="PercentA">#REF!</definedName>
    <definedName name="_xlnm.Print_Area" localSheetId="6">'แบบปร.4 (2)'!$A$1:$K$103</definedName>
    <definedName name="_xlnm.Print_Area" localSheetId="7">แบบปร.4.1!$A$1:$K$54</definedName>
    <definedName name="_xlnm.Print_Area" localSheetId="2">แบบปร.5!$A$1:$H$50</definedName>
    <definedName name="_xlnm.Print_Area" localSheetId="1">'แบบปร.5 (2)'!$A$1:$H$48</definedName>
    <definedName name="_xlnm.Print_Area" localSheetId="9">ปร.6!$A$1:$D$35</definedName>
    <definedName name="_xlnm.Print_Area" localSheetId="14">'ปรับลด Truus'!$A$1:$Q$50</definedName>
    <definedName name="_xlnm.Print_Area" localSheetId="12">#REF!</definedName>
    <definedName name="_xlnm.Print_Area">#REF!</definedName>
    <definedName name="PRINT_AREA_MI" localSheetId="6">#REF!</definedName>
    <definedName name="PRINT_AREA_MI" localSheetId="1">#REF!</definedName>
    <definedName name="PRINT_AREA_MI" localSheetId="14">#REF!</definedName>
    <definedName name="PRINT_AREA_MI">#REF!</definedName>
    <definedName name="_xlnm.Print_Titles" localSheetId="6">'แบบปร.4 (2)'!$1:$8</definedName>
    <definedName name="_xlnm.Print_Titles" localSheetId="7">แบบปร.4.1!$1:$8</definedName>
    <definedName name="_xlnm.Print_Titles" localSheetId="3">ปร.1!$1:$6</definedName>
    <definedName name="_xlnm.Print_Titles" localSheetId="4">ปร.2!$1:$6</definedName>
    <definedName name="_xlnm.Print_Titles" localSheetId="5">ปร.3!$1:$6</definedName>
    <definedName name="_xlnm.Print_Titles" localSheetId="14">'ปรับลด Truus'!$1:$6</definedName>
    <definedName name="s" localSheetId="6">#REF!</definedName>
    <definedName name="s" localSheetId="1">#REF!</definedName>
    <definedName name="s">#REF!</definedName>
    <definedName name="ใช่" localSheetId="6">#REF!</definedName>
    <definedName name="ใช่" localSheetId="1">#REF!</definedName>
    <definedName name="ใช่" localSheetId="14">#REF!</definedName>
    <definedName name="ใช่">#REF!</definedName>
    <definedName name="กกกกก" localSheetId="6">#REF!</definedName>
    <definedName name="กกกกก" localSheetId="1">#REF!</definedName>
    <definedName name="กกกกก" localSheetId="14">#REF!</definedName>
    <definedName name="กกกกก">#REF!</definedName>
    <definedName name="งานทั่วไป" localSheetId="6">[1]ภูมิทัศน์!#REF!</definedName>
    <definedName name="งานทั่วไป" localSheetId="1">[1]ภูมิทัศน์!#REF!</definedName>
    <definedName name="งานทั่วไป" localSheetId="14">[1]ภูมิทัศน์!#REF!</definedName>
    <definedName name="งานทั่วไป">[1]ภูมิทัศน์!#REF!</definedName>
    <definedName name="งานบัวเชิงผนัง" localSheetId="6">[1]ภูมิทัศน์!#REF!</definedName>
    <definedName name="งานบัวเชิงผนัง" localSheetId="1">[1]ภูมิทัศน์!#REF!</definedName>
    <definedName name="งานบัวเชิงผนัง" localSheetId="14">[1]ภูมิทัศน์!#REF!</definedName>
    <definedName name="งานบัวเชิงผนัง">[1]ภูมิทัศน์!#REF!</definedName>
    <definedName name="งานประตูหน้าต่าง" localSheetId="6">[1]ภูมิทัศน์!#REF!</definedName>
    <definedName name="งานประตูหน้าต่าง" localSheetId="1">[1]ภูมิทัศน์!#REF!</definedName>
    <definedName name="งานประตูหน้าต่าง" localSheetId="14">[1]ภูมิทัศน์!#REF!</definedName>
    <definedName name="งานประตูหน้าต่าง">[1]ภูมิทัศน์!#REF!</definedName>
    <definedName name="งานผนัง" localSheetId="6">[1]ภูมิทัศน์!#REF!</definedName>
    <definedName name="งานผนัง" localSheetId="1">[1]ภูมิทัศน์!#REF!</definedName>
    <definedName name="งานผนัง" localSheetId="14">[1]ภูมิทัศน์!#REF!</definedName>
    <definedName name="งานผนัง">[1]ภูมิทัศน์!#REF!</definedName>
    <definedName name="งานฝ้าเพดาน" localSheetId="6">[1]ภูมิทัศน์!#REF!</definedName>
    <definedName name="งานฝ้าเพดาน" localSheetId="1">[1]ภูมิทัศน์!#REF!</definedName>
    <definedName name="งานฝ้าเพดาน" localSheetId="14">[1]ภูมิทัศน์!#REF!</definedName>
    <definedName name="งานฝ้าเพดาน">[1]ภูมิทัศน์!#REF!</definedName>
    <definedName name="งานพื้น" localSheetId="6">[1]ภูมิทัศน์!#REF!</definedName>
    <definedName name="งานพื้น" localSheetId="1">[1]ภูมิทัศน์!#REF!</definedName>
    <definedName name="งานพื้น" localSheetId="14">[1]ภูมิทัศน์!#REF!</definedName>
    <definedName name="งานพื้น">[1]ภูมิทัศน์!#REF!</definedName>
    <definedName name="งานสุขภัณฑ์" localSheetId="6">[1]ภูมิทัศน์!#REF!</definedName>
    <definedName name="งานสุขภัณฑ์" localSheetId="1">[1]ภูมิทัศน์!#REF!</definedName>
    <definedName name="งานสุขภัณฑ์" localSheetId="14">[1]ภูมิทัศน์!#REF!</definedName>
    <definedName name="งานสุขภัณฑ์">[1]ภูมิทัศน์!#REF!</definedName>
    <definedName name="งานหลังคา" localSheetId="6">[1]ภูมิทัศน์!#REF!</definedName>
    <definedName name="งานหลังคา" localSheetId="1">[1]ภูมิทัศน์!#REF!</definedName>
    <definedName name="งานหลังคา" localSheetId="14">[1]ภูมิทัศน์!#REF!</definedName>
    <definedName name="งานหลังคา">[1]ภูมิทัศน์!#REF!</definedName>
    <definedName name="จัดสร้าง" localSheetId="6">#REF!</definedName>
    <definedName name="จัดสร้าง" localSheetId="1">#REF!</definedName>
    <definedName name="จัดสร้าง" localSheetId="14">#REF!</definedName>
    <definedName name="จัดสร้าง">#REF!</definedName>
    <definedName name="ด27" localSheetId="6">[2]LpC!#REF!</definedName>
    <definedName name="ด27" localSheetId="1">[2]LpC!#REF!</definedName>
    <definedName name="ด27" localSheetId="14">[2]LpC!#REF!</definedName>
    <definedName name="ด27">[2]LpC!#REF!</definedName>
    <definedName name="ดด" localSheetId="6">#REF!</definedName>
    <definedName name="ดด" localSheetId="1">#REF!</definedName>
    <definedName name="ดด" localSheetId="14">#REF!</definedName>
    <definedName name="ดด">#REF!</definedName>
    <definedName name="วววววววว" localSheetId="6">#REF!</definedName>
    <definedName name="วววววววว" localSheetId="1">#REF!</definedName>
    <definedName name="วววววววว" localSheetId="14">#REF!</definedName>
    <definedName name="วววววววว">#REF!</definedName>
    <definedName name="ววววววววว" localSheetId="6">#REF!</definedName>
    <definedName name="ววววววววว" localSheetId="1">#REF!</definedName>
    <definedName name="ววววววววว" localSheetId="14">#REF!</definedName>
    <definedName name="ววววววววว">#REF!</definedName>
    <definedName name="ศาลปกครอง" localSheetId="6">#REF!</definedName>
    <definedName name="ศาลปกครอง" localSheetId="1">#REF!</definedName>
    <definedName name="ศาลปกครอง" localSheetId="14">#REF!</definedName>
    <definedName name="ศาลปกครอง">#REF!</definedName>
  </definedNames>
  <calcPr calcId="152511"/>
</workbook>
</file>

<file path=xl/calcChain.xml><?xml version="1.0" encoding="utf-8"?>
<calcChain xmlns="http://schemas.openxmlformats.org/spreadsheetml/2006/main">
  <c r="C12" i="26" l="1"/>
  <c r="B12" i="26"/>
  <c r="B13" i="26"/>
  <c r="C13" i="26"/>
  <c r="B16" i="25"/>
  <c r="C103" i="26"/>
  <c r="C79" i="26" l="1"/>
  <c r="J60" i="26" l="1"/>
  <c r="B13" i="27" l="1"/>
  <c r="B7" i="27"/>
  <c r="B5" i="27"/>
  <c r="B3" i="27"/>
  <c r="C67" i="26"/>
  <c r="C39" i="26"/>
  <c r="C31" i="26"/>
  <c r="B15" i="25"/>
  <c r="C11" i="26"/>
  <c r="B14" i="25" s="1"/>
  <c r="C10" i="26"/>
  <c r="B13" i="25" s="1"/>
  <c r="B9" i="24" l="1"/>
  <c r="C54" i="1" l="1"/>
  <c r="B3" i="25"/>
  <c r="B5" i="24" s="1"/>
  <c r="B5" i="25"/>
  <c r="B7" i="24" s="1"/>
  <c r="B7" i="25"/>
  <c r="C10" i="1"/>
  <c r="C31" i="1"/>
  <c r="O31" i="22"/>
  <c r="O36" i="22"/>
  <c r="M31" i="22"/>
  <c r="P31" i="22" s="1"/>
  <c r="M36" i="22"/>
  <c r="P36" i="22" s="1"/>
  <c r="C43" i="22"/>
  <c r="C44" i="22"/>
  <c r="D17" i="22"/>
  <c r="H17" i="22" s="1"/>
  <c r="I14" i="22" s="1"/>
  <c r="I15" i="22" s="1"/>
  <c r="D11" i="22"/>
  <c r="D34" i="22"/>
  <c r="H34" i="22"/>
  <c r="I32" i="22" s="1"/>
  <c r="I33" i="22" s="1"/>
  <c r="D29" i="22"/>
  <c r="H29" i="22"/>
  <c r="I27" i="22" s="1"/>
  <c r="I28" i="22" s="1"/>
  <c r="E38" i="22"/>
  <c r="H38" i="22"/>
  <c r="D38" i="22"/>
  <c r="E37" i="22"/>
  <c r="H37" i="22" s="1"/>
  <c r="I36" i="22"/>
  <c r="D37" i="22"/>
  <c r="I31" i="22"/>
  <c r="G31" i="22"/>
  <c r="H31" i="22"/>
  <c r="O26" i="22"/>
  <c r="O39" i="22" s="1"/>
  <c r="M26" i="22"/>
  <c r="M39" i="22" s="1"/>
  <c r="M41" i="22" s="1"/>
  <c r="I26" i="22"/>
  <c r="G26" i="22"/>
  <c r="H26" i="22" s="1"/>
  <c r="E21" i="22"/>
  <c r="D21" i="22"/>
  <c r="H21" i="22" s="1"/>
  <c r="E20" i="22"/>
  <c r="H20" i="22" s="1"/>
  <c r="I19" i="22" s="1"/>
  <c r="D20" i="22"/>
  <c r="O19" i="22"/>
  <c r="M19" i="22"/>
  <c r="O13" i="22"/>
  <c r="M13" i="22"/>
  <c r="I13" i="22"/>
  <c r="G13" i="22"/>
  <c r="H13" i="22"/>
  <c r="H11" i="22"/>
  <c r="I9" i="22" s="1"/>
  <c r="I10" i="22"/>
  <c r="O8" i="22"/>
  <c r="O22" i="22" s="1"/>
  <c r="O24" i="22" s="1"/>
  <c r="O43" i="22" s="1"/>
  <c r="M8" i="22"/>
  <c r="P8" i="22" s="1"/>
  <c r="I8" i="22"/>
  <c r="G8" i="22"/>
  <c r="H8" i="22" s="1"/>
  <c r="G159" i="20"/>
  <c r="H159" i="20"/>
  <c r="Q45" i="20"/>
  <c r="S45" i="20" s="1"/>
  <c r="G158" i="20"/>
  <c r="H158" i="20"/>
  <c r="Q44" i="20"/>
  <c r="S44" i="20" s="1"/>
  <c r="G157" i="20"/>
  <c r="H157" i="20"/>
  <c r="G156" i="20"/>
  <c r="H156" i="20" s="1"/>
  <c r="G155" i="20"/>
  <c r="H155" i="20"/>
  <c r="G152" i="20"/>
  <c r="H152" i="20" s="1"/>
  <c r="G151" i="20"/>
  <c r="H151" i="20"/>
  <c r="G150" i="20"/>
  <c r="H150" i="20" s="1"/>
  <c r="G149" i="20"/>
  <c r="H149" i="20"/>
  <c r="G146" i="20"/>
  <c r="H146" i="20" s="1"/>
  <c r="G145" i="20"/>
  <c r="H145" i="20"/>
  <c r="G144" i="20"/>
  <c r="H144" i="20" s="1"/>
  <c r="G143" i="20"/>
  <c r="H143" i="20"/>
  <c r="Q42" i="20"/>
  <c r="S42" i="20" s="1"/>
  <c r="G142" i="20"/>
  <c r="H142" i="20" s="1"/>
  <c r="G141" i="20"/>
  <c r="H141" i="20"/>
  <c r="G136" i="20"/>
  <c r="H136" i="20" s="1"/>
  <c r="G135" i="20"/>
  <c r="H135" i="20" s="1"/>
  <c r="G134" i="20"/>
  <c r="H134" i="20" s="1"/>
  <c r="G133" i="20"/>
  <c r="H133" i="20" s="1"/>
  <c r="G132" i="20"/>
  <c r="H132" i="20" s="1"/>
  <c r="G131" i="20"/>
  <c r="H131" i="20"/>
  <c r="G127" i="20"/>
  <c r="H127" i="20" s="1"/>
  <c r="G126" i="20"/>
  <c r="H126" i="20"/>
  <c r="Q38" i="20"/>
  <c r="S38" i="20" s="1"/>
  <c r="G125" i="20"/>
  <c r="H125" i="20" s="1"/>
  <c r="Q28" i="20"/>
  <c r="S28" i="20" s="1"/>
  <c r="G124" i="20"/>
  <c r="H124" i="20" s="1"/>
  <c r="G120" i="20"/>
  <c r="Q41" i="20"/>
  <c r="S41" i="20"/>
  <c r="H120" i="20"/>
  <c r="G119" i="20"/>
  <c r="H119" i="20" s="1"/>
  <c r="G118" i="20"/>
  <c r="H118" i="20" s="1"/>
  <c r="Q46" i="20"/>
  <c r="S46" i="20" s="1"/>
  <c r="G117" i="20"/>
  <c r="H117" i="20" s="1"/>
  <c r="Q47" i="20"/>
  <c r="S47" i="20"/>
  <c r="G116" i="20"/>
  <c r="H116" i="20"/>
  <c r="G115" i="20"/>
  <c r="H115" i="20" s="1"/>
  <c r="G114" i="20"/>
  <c r="H114" i="20" s="1"/>
  <c r="G113" i="20"/>
  <c r="Q31" i="20"/>
  <c r="S31" i="20"/>
  <c r="H113" i="20"/>
  <c r="G112" i="20"/>
  <c r="H112" i="20" s="1"/>
  <c r="Q30" i="20"/>
  <c r="S30" i="20"/>
  <c r="Q67" i="20" s="1"/>
  <c r="G111" i="20"/>
  <c r="H111" i="20" s="1"/>
  <c r="G110" i="20"/>
  <c r="H110" i="20"/>
  <c r="G109" i="20"/>
  <c r="H109" i="20" s="1"/>
  <c r="G108" i="20"/>
  <c r="H108" i="20" s="1"/>
  <c r="G107" i="20"/>
  <c r="H107" i="20" s="1"/>
  <c r="Q40" i="20"/>
  <c r="S40" i="20"/>
  <c r="G106" i="20"/>
  <c r="H106" i="20" s="1"/>
  <c r="G105" i="20"/>
  <c r="H105" i="20"/>
  <c r="G104" i="20"/>
  <c r="H104" i="20" s="1"/>
  <c r="G103" i="20"/>
  <c r="H103" i="20" s="1"/>
  <c r="G98" i="20"/>
  <c r="H98" i="20" s="1"/>
  <c r="G97" i="20"/>
  <c r="H97" i="20"/>
  <c r="G96" i="20"/>
  <c r="H96" i="20" s="1"/>
  <c r="G95" i="20"/>
  <c r="H95" i="20" s="1"/>
  <c r="G94" i="20"/>
  <c r="H94" i="20" s="1"/>
  <c r="I91" i="20" s="1"/>
  <c r="G93" i="20"/>
  <c r="H93" i="20"/>
  <c r="G92" i="20"/>
  <c r="H92" i="20" s="1"/>
  <c r="Q27" i="20"/>
  <c r="S27" i="20" s="1"/>
  <c r="Q66" i="20" s="1"/>
  <c r="G88" i="20"/>
  <c r="H88" i="20" s="1"/>
  <c r="G87" i="20"/>
  <c r="H87" i="20"/>
  <c r="G86" i="20"/>
  <c r="H86" i="20" s="1"/>
  <c r="G85" i="20"/>
  <c r="H85" i="20"/>
  <c r="G84" i="20"/>
  <c r="H84" i="20"/>
  <c r="G83" i="20"/>
  <c r="H83" i="20"/>
  <c r="I82" i="20" s="1"/>
  <c r="Q26" i="20"/>
  <c r="G79" i="20"/>
  <c r="H79" i="20" s="1"/>
  <c r="G78" i="20"/>
  <c r="H78" i="20" s="1"/>
  <c r="G77" i="20"/>
  <c r="H77" i="20"/>
  <c r="G76" i="20"/>
  <c r="H76" i="20" s="1"/>
  <c r="G75" i="20"/>
  <c r="H75" i="20" s="1"/>
  <c r="G74" i="20"/>
  <c r="H74" i="20" s="1"/>
  <c r="G73" i="20"/>
  <c r="H73" i="20"/>
  <c r="G72" i="20"/>
  <c r="H72" i="20" s="1"/>
  <c r="G71" i="20"/>
  <c r="H71" i="20" s="1"/>
  <c r="G70" i="20"/>
  <c r="H70" i="20" s="1"/>
  <c r="G69" i="20"/>
  <c r="H69" i="20"/>
  <c r="G68" i="20"/>
  <c r="H68" i="20" s="1"/>
  <c r="G67" i="20"/>
  <c r="H67" i="20" s="1"/>
  <c r="G66" i="20"/>
  <c r="H66" i="20" s="1"/>
  <c r="G65" i="20"/>
  <c r="H65" i="20"/>
  <c r="G64" i="20"/>
  <c r="H64" i="20" s="1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/>
  <c r="G53" i="20"/>
  <c r="H53" i="20" s="1"/>
  <c r="G49" i="20"/>
  <c r="H49" i="20" s="1"/>
  <c r="G48" i="20"/>
  <c r="H48" i="20" s="1"/>
  <c r="G47" i="20"/>
  <c r="H47" i="20" s="1"/>
  <c r="G40" i="20"/>
  <c r="H40" i="20" s="1"/>
  <c r="G39" i="20"/>
  <c r="H39" i="20" s="1"/>
  <c r="Q19" i="20"/>
  <c r="S19" i="20" s="1"/>
  <c r="G38" i="20"/>
  <c r="H38" i="20" s="1"/>
  <c r="I37" i="20" s="1"/>
  <c r="G35" i="20"/>
  <c r="H35" i="20" s="1"/>
  <c r="G34" i="20"/>
  <c r="H34" i="20" s="1"/>
  <c r="G33" i="20"/>
  <c r="H33" i="20" s="1"/>
  <c r="Q18" i="20"/>
  <c r="G32" i="20"/>
  <c r="H32" i="20"/>
  <c r="G28" i="20"/>
  <c r="H28" i="20"/>
  <c r="G27" i="20"/>
  <c r="H27" i="20"/>
  <c r="G26" i="20"/>
  <c r="H26" i="20"/>
  <c r="G25" i="20"/>
  <c r="H25" i="20"/>
  <c r="G24" i="20"/>
  <c r="H24" i="20"/>
  <c r="G23" i="20"/>
  <c r="H23" i="20"/>
  <c r="M22" i="20"/>
  <c r="M32" i="20"/>
  <c r="M49" i="20" s="1"/>
  <c r="M60" i="20"/>
  <c r="G22" i="20"/>
  <c r="H22" i="20" s="1"/>
  <c r="H17" i="20"/>
  <c r="I16" i="20" s="1"/>
  <c r="S16" i="20"/>
  <c r="S15" i="20"/>
  <c r="P2" i="20"/>
  <c r="Q8" i="20"/>
  <c r="D209" i="19"/>
  <c r="D207" i="19" s="1"/>
  <c r="D197" i="19"/>
  <c r="D186" i="19"/>
  <c r="D173" i="19"/>
  <c r="D163" i="19"/>
  <c r="D145" i="19"/>
  <c r="D138" i="19"/>
  <c r="D128" i="19"/>
  <c r="D123" i="19"/>
  <c r="D113" i="19"/>
  <c r="D107" i="19"/>
  <c r="D99" i="19"/>
  <c r="D95" i="19"/>
  <c r="D87" i="19"/>
  <c r="D83" i="19"/>
  <c r="D78" i="19"/>
  <c r="D63" i="19"/>
  <c r="D51" i="19"/>
  <c r="D40" i="19"/>
  <c r="D36" i="19"/>
  <c r="D30" i="19"/>
  <c r="D24" i="19"/>
  <c r="D8" i="19"/>
  <c r="D4" i="19"/>
  <c r="D3" i="19" s="1"/>
  <c r="H137" i="17"/>
  <c r="F137" i="17"/>
  <c r="I137" i="17"/>
  <c r="H136" i="17"/>
  <c r="I136" i="17" s="1"/>
  <c r="I138" i="17" s="1"/>
  <c r="F136" i="17"/>
  <c r="H135" i="17"/>
  <c r="F135" i="17"/>
  <c r="I135" i="17" s="1"/>
  <c r="H131" i="17"/>
  <c r="H130" i="17"/>
  <c r="I130" i="17"/>
  <c r="F130" i="17"/>
  <c r="H129" i="17"/>
  <c r="F129" i="17"/>
  <c r="I129" i="17"/>
  <c r="H128" i="17"/>
  <c r="I128" i="17"/>
  <c r="F128" i="17"/>
  <c r="H127" i="17"/>
  <c r="I127" i="17" s="1"/>
  <c r="F127" i="17"/>
  <c r="H126" i="17"/>
  <c r="F126" i="17"/>
  <c r="I126" i="17" s="1"/>
  <c r="H125" i="17"/>
  <c r="F125" i="17"/>
  <c r="H124" i="17"/>
  <c r="F124" i="17"/>
  <c r="I124" i="17"/>
  <c r="H123" i="17"/>
  <c r="F123" i="17"/>
  <c r="H122" i="17"/>
  <c r="F122" i="17"/>
  <c r="I122" i="17" s="1"/>
  <c r="H121" i="17"/>
  <c r="F121" i="17"/>
  <c r="I121" i="17"/>
  <c r="H120" i="17"/>
  <c r="F120" i="17"/>
  <c r="E131" i="17"/>
  <c r="F131" i="17"/>
  <c r="I131" i="17" s="1"/>
  <c r="H115" i="17"/>
  <c r="F115" i="17"/>
  <c r="I115" i="17"/>
  <c r="H114" i="17"/>
  <c r="F114" i="17"/>
  <c r="H113" i="17"/>
  <c r="F113" i="17"/>
  <c r="I113" i="17" s="1"/>
  <c r="H112" i="17"/>
  <c r="F112" i="17"/>
  <c r="I112" i="17"/>
  <c r="H111" i="17"/>
  <c r="F111" i="17"/>
  <c r="H110" i="17"/>
  <c r="F110" i="17"/>
  <c r="I110" i="17" s="1"/>
  <c r="H106" i="17"/>
  <c r="F106" i="17"/>
  <c r="I106" i="17" s="1"/>
  <c r="H105" i="17"/>
  <c r="I105" i="17"/>
  <c r="F105" i="17"/>
  <c r="H104" i="17"/>
  <c r="F104" i="17"/>
  <c r="I104" i="17"/>
  <c r="H103" i="17"/>
  <c r="F103" i="17"/>
  <c r="H99" i="17"/>
  <c r="F99" i="17"/>
  <c r="I99" i="17" s="1"/>
  <c r="H98" i="17"/>
  <c r="F98" i="17"/>
  <c r="I98" i="17"/>
  <c r="H97" i="17"/>
  <c r="F97" i="17"/>
  <c r="H96" i="17"/>
  <c r="I96" i="17"/>
  <c r="F96" i="17"/>
  <c r="H95" i="17"/>
  <c r="F95" i="17"/>
  <c r="I95" i="17"/>
  <c r="H94" i="17"/>
  <c r="F94" i="17"/>
  <c r="I94" i="17"/>
  <c r="H93" i="17"/>
  <c r="I93" i="17" s="1"/>
  <c r="F93" i="17"/>
  <c r="H92" i="17"/>
  <c r="I92" i="17"/>
  <c r="F92" i="17"/>
  <c r="H91" i="17"/>
  <c r="F91" i="17"/>
  <c r="I91" i="17"/>
  <c r="H90" i="17"/>
  <c r="F90" i="17"/>
  <c r="I90" i="17"/>
  <c r="H89" i="17"/>
  <c r="F89" i="17"/>
  <c r="H88" i="17"/>
  <c r="I88" i="17"/>
  <c r="F88" i="17"/>
  <c r="H87" i="17"/>
  <c r="F87" i="17"/>
  <c r="I87" i="17"/>
  <c r="H83" i="17"/>
  <c r="F83" i="17"/>
  <c r="I83" i="17"/>
  <c r="H82" i="17"/>
  <c r="I82" i="17" s="1"/>
  <c r="F82" i="17"/>
  <c r="H81" i="17"/>
  <c r="F81" i="17"/>
  <c r="I81" i="17" s="1"/>
  <c r="H80" i="17"/>
  <c r="F80" i="17"/>
  <c r="I80" i="17" s="1"/>
  <c r="H79" i="17"/>
  <c r="F79" i="17"/>
  <c r="I79" i="17" s="1"/>
  <c r="H73" i="17"/>
  <c r="F73" i="17"/>
  <c r="I73" i="17" s="1"/>
  <c r="H72" i="17"/>
  <c r="F72" i="17"/>
  <c r="I72" i="17"/>
  <c r="H71" i="17"/>
  <c r="F71" i="17"/>
  <c r="H70" i="17"/>
  <c r="F70" i="17"/>
  <c r="I70" i="17" s="1"/>
  <c r="H69" i="17"/>
  <c r="F69" i="17"/>
  <c r="I69" i="17"/>
  <c r="H68" i="17"/>
  <c r="I68" i="17"/>
  <c r="F68" i="17"/>
  <c r="H67" i="17"/>
  <c r="I67" i="17" s="1"/>
  <c r="F67" i="17"/>
  <c r="H66" i="17"/>
  <c r="F66" i="17"/>
  <c r="I66" i="17" s="1"/>
  <c r="I74" i="17" s="1"/>
  <c r="H62" i="17"/>
  <c r="F62" i="17"/>
  <c r="I62" i="17"/>
  <c r="H61" i="17"/>
  <c r="F61" i="17"/>
  <c r="I61" i="17" s="1"/>
  <c r="H60" i="17"/>
  <c r="F60" i="17"/>
  <c r="I60" i="17" s="1"/>
  <c r="H59" i="17"/>
  <c r="F59" i="17"/>
  <c r="I59" i="17"/>
  <c r="H58" i="17"/>
  <c r="I58" i="17" s="1"/>
  <c r="I63" i="17" s="1"/>
  <c r="F58" i="17"/>
  <c r="H54" i="17"/>
  <c r="F54" i="17"/>
  <c r="I54" i="17" s="1"/>
  <c r="H53" i="17"/>
  <c r="I53" i="17"/>
  <c r="F53" i="17"/>
  <c r="H52" i="17"/>
  <c r="F52" i="17"/>
  <c r="I52" i="17"/>
  <c r="H51" i="17"/>
  <c r="F51" i="17"/>
  <c r="I51" i="17" s="1"/>
  <c r="H50" i="17"/>
  <c r="I50" i="17" s="1"/>
  <c r="F50" i="17"/>
  <c r="H49" i="17"/>
  <c r="I49" i="17"/>
  <c r="F49" i="17"/>
  <c r="H48" i="17"/>
  <c r="F48" i="17"/>
  <c r="I48" i="17"/>
  <c r="H47" i="17"/>
  <c r="F47" i="17"/>
  <c r="I47" i="17" s="1"/>
  <c r="H46" i="17"/>
  <c r="F46" i="17"/>
  <c r="H45" i="17"/>
  <c r="I45" i="17" s="1"/>
  <c r="F45" i="17"/>
  <c r="H44" i="17"/>
  <c r="F44" i="17"/>
  <c r="I44" i="17" s="1"/>
  <c r="H43" i="17"/>
  <c r="F43" i="17"/>
  <c r="I43" i="17"/>
  <c r="H42" i="17"/>
  <c r="I42" i="17" s="1"/>
  <c r="F42" i="17"/>
  <c r="H41" i="17"/>
  <c r="F41" i="17"/>
  <c r="H40" i="17"/>
  <c r="I40" i="17" s="1"/>
  <c r="F40" i="17"/>
  <c r="H37" i="17"/>
  <c r="F37" i="17"/>
  <c r="I37" i="17" s="1"/>
  <c r="H36" i="17"/>
  <c r="I36" i="17"/>
  <c r="F36" i="17"/>
  <c r="H35" i="17"/>
  <c r="F35" i="17"/>
  <c r="I35" i="17"/>
  <c r="H34" i="17"/>
  <c r="F34" i="17"/>
  <c r="I34" i="17" s="1"/>
  <c r="H33" i="17"/>
  <c r="F33" i="17"/>
  <c r="I33" i="17" s="1"/>
  <c r="H32" i="17"/>
  <c r="F32" i="17"/>
  <c r="I32" i="17"/>
  <c r="H31" i="17"/>
  <c r="I31" i="17" s="1"/>
  <c r="F31" i="17"/>
  <c r="H30" i="17"/>
  <c r="F30" i="17"/>
  <c r="H26" i="17"/>
  <c r="F26" i="17"/>
  <c r="I26" i="17"/>
  <c r="H25" i="17"/>
  <c r="I25" i="17"/>
  <c r="F25" i="17"/>
  <c r="H24" i="17"/>
  <c r="I24" i="17" s="1"/>
  <c r="F24" i="17"/>
  <c r="H23" i="17"/>
  <c r="F23" i="17"/>
  <c r="I23" i="17" s="1"/>
  <c r="H22" i="17"/>
  <c r="F22" i="17"/>
  <c r="H18" i="17"/>
  <c r="I18" i="17" s="1"/>
  <c r="F18" i="17"/>
  <c r="H17" i="17"/>
  <c r="I17" i="17"/>
  <c r="F17" i="17"/>
  <c r="H16" i="17"/>
  <c r="F16" i="17"/>
  <c r="I16" i="17"/>
  <c r="H15" i="17"/>
  <c r="I15" i="17"/>
  <c r="F15" i="17"/>
  <c r="H14" i="17"/>
  <c r="I14" i="17" s="1"/>
  <c r="F14" i="17"/>
  <c r="H13" i="17"/>
  <c r="F13" i="17"/>
  <c r="I13" i="17" s="1"/>
  <c r="H12" i="17"/>
  <c r="F12" i="17"/>
  <c r="I12" i="17"/>
  <c r="H11" i="17"/>
  <c r="F11" i="17"/>
  <c r="I11" i="17" s="1"/>
  <c r="H10" i="17"/>
  <c r="F10" i="17"/>
  <c r="I10" i="17" s="1"/>
  <c r="H9" i="17"/>
  <c r="F9" i="17"/>
  <c r="H8" i="17"/>
  <c r="H141" i="17" s="1"/>
  <c r="F8" i="17"/>
  <c r="D4" i="12"/>
  <c r="C2" i="12"/>
  <c r="C3" i="12"/>
  <c r="C4" i="12"/>
  <c r="A1" i="12"/>
  <c r="A2" i="12"/>
  <c r="A3" i="12"/>
  <c r="A4" i="12"/>
  <c r="A1" i="11"/>
  <c r="A2" i="11"/>
  <c r="A3" i="11"/>
  <c r="A4" i="11"/>
  <c r="O4" i="5"/>
  <c r="M2" i="5"/>
  <c r="M3" i="5"/>
  <c r="M4" i="5"/>
  <c r="A1" i="5"/>
  <c r="A2" i="5"/>
  <c r="A3" i="5"/>
  <c r="A4" i="5"/>
  <c r="I4" i="6"/>
  <c r="G2" i="6"/>
  <c r="G3" i="6"/>
  <c r="G4" i="6"/>
  <c r="A1" i="6"/>
  <c r="A2" i="6"/>
  <c r="A3" i="6"/>
  <c r="A4" i="6"/>
  <c r="AG20" i="9"/>
  <c r="AD20" i="9"/>
  <c r="AI19" i="9"/>
  <c r="AD19" i="9"/>
  <c r="AB19" i="9"/>
  <c r="X18" i="9"/>
  <c r="P13" i="22"/>
  <c r="P19" i="22"/>
  <c r="P3" i="20"/>
  <c r="P6" i="20" s="1"/>
  <c r="M22" i="22"/>
  <c r="M44" i="22"/>
  <c r="O41" i="22"/>
  <c r="P41" i="22" s="1"/>
  <c r="P44" i="22" s="1"/>
  <c r="O44" i="22"/>
  <c r="Q43" i="20"/>
  <c r="S43" i="20" s="1"/>
  <c r="Q20" i="20"/>
  <c r="S20" i="20" s="1"/>
  <c r="Q17" i="20"/>
  <c r="S17" i="20"/>
  <c r="Q39" i="20"/>
  <c r="S39" i="20" s="1"/>
  <c r="Q14" i="20"/>
  <c r="S14" i="20"/>
  <c r="X5" i="9"/>
  <c r="AG12" i="9" s="1"/>
  <c r="S18" i="20"/>
  <c r="Q63" i="20" s="1"/>
  <c r="I9" i="17"/>
  <c r="I71" i="17"/>
  <c r="I111" i="17"/>
  <c r="I125" i="17"/>
  <c r="P4" i="20"/>
  <c r="E14" i="20"/>
  <c r="E13" i="20"/>
  <c r="Q36" i="20"/>
  <c r="Q29" i="20"/>
  <c r="S29" i="20" s="1"/>
  <c r="Q37" i="20"/>
  <c r="S37" i="20"/>
  <c r="P39" i="22"/>
  <c r="P26" i="22"/>
  <c r="M24" i="22"/>
  <c r="P24" i="22" s="1"/>
  <c r="P43" i="22" s="1"/>
  <c r="P46" i="22" s="1"/>
  <c r="Q21" i="20"/>
  <c r="S21" i="20" s="1"/>
  <c r="S26" i="20"/>
  <c r="I120" i="17"/>
  <c r="D12" i="19"/>
  <c r="Q35" i="20"/>
  <c r="R35" i="20" s="1"/>
  <c r="S36" i="20"/>
  <c r="M43" i="22"/>
  <c r="AO20" i="9"/>
  <c r="AO23" i="9"/>
  <c r="P49" i="22" l="1"/>
  <c r="J50" i="22" s="1"/>
  <c r="P47" i="22"/>
  <c r="I52" i="20"/>
  <c r="S35" i="20"/>
  <c r="Q68" i="20"/>
  <c r="Q64" i="20"/>
  <c r="Q70" i="20" s="1"/>
  <c r="I102" i="20"/>
  <c r="S13" i="20"/>
  <c r="S64" i="20"/>
  <c r="Q65" i="20"/>
  <c r="X24" i="9"/>
  <c r="AB24" i="9" s="1"/>
  <c r="AG19" i="9"/>
  <c r="I84" i="17"/>
  <c r="I20" i="20"/>
  <c r="H15" i="20"/>
  <c r="I22" i="17"/>
  <c r="I27" i="17" s="1"/>
  <c r="I41" i="17"/>
  <c r="I116" i="17"/>
  <c r="S24" i="20"/>
  <c r="Q24" i="20"/>
  <c r="R24" i="20" s="1"/>
  <c r="Q13" i="20"/>
  <c r="I8" i="17"/>
  <c r="I19" i="17" s="1"/>
  <c r="I97" i="17"/>
  <c r="I103" i="17"/>
  <c r="I107" i="17" s="1"/>
  <c r="I114" i="17"/>
  <c r="I123" i="17"/>
  <c r="I132" i="17" s="1"/>
  <c r="P22" i="22"/>
  <c r="F141" i="17"/>
  <c r="I141" i="17" s="1"/>
  <c r="I30" i="17"/>
  <c r="I38" i="17" s="1"/>
  <c r="I46" i="17"/>
  <c r="I55" i="17" s="1"/>
  <c r="I75" i="17" s="1"/>
  <c r="I89" i="17"/>
  <c r="I100" i="17" s="1"/>
  <c r="D29" i="19"/>
  <c r="D2" i="19" s="1"/>
  <c r="I63" i="20"/>
  <c r="T24" i="20" l="1"/>
  <c r="L3" i="20"/>
  <c r="S10" i="20"/>
  <c r="S7" i="20" s="1"/>
  <c r="L2" i="20"/>
  <c r="T13" i="20"/>
  <c r="I117" i="17"/>
  <c r="I140" i="17" s="1"/>
  <c r="R13" i="20"/>
  <c r="R12" i="20" s="1"/>
  <c r="Q10" i="20"/>
  <c r="Q11" i="20" s="1"/>
  <c r="S65" i="20"/>
  <c r="S66" i="20" s="1"/>
  <c r="S67" i="20" s="1"/>
  <c r="S68" i="20" s="1"/>
  <c r="S69" i="20" s="1"/>
  <c r="T35" i="20"/>
  <c r="L4" i="20"/>
  <c r="T12" i="20" l="1"/>
  <c r="L6" i="20"/>
</calcChain>
</file>

<file path=xl/comments1.xml><?xml version="1.0" encoding="utf-8"?>
<comments xmlns="http://schemas.openxmlformats.org/spreadsheetml/2006/main">
  <authors>
    <author>lizard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</commentList>
</comments>
</file>

<file path=xl/sharedStrings.xml><?xml version="1.0" encoding="utf-8"?>
<sst xmlns="http://schemas.openxmlformats.org/spreadsheetml/2006/main" count="1340" uniqueCount="666">
  <si>
    <t>รายการ</t>
  </si>
  <si>
    <t>จำนวน</t>
  </si>
  <si>
    <t>หน่วย</t>
  </si>
  <si>
    <t>หน่วยละ</t>
  </si>
  <si>
    <t>รวม</t>
  </si>
  <si>
    <t>ค่าแรงงาน</t>
  </si>
  <si>
    <t>รวมเงิน</t>
  </si>
  <si>
    <t>บาท</t>
  </si>
  <si>
    <t>ลำดับ</t>
  </si>
  <si>
    <t>ที่</t>
  </si>
  <si>
    <t>ปริมาณ</t>
  </si>
  <si>
    <t>ค่าวัสดุ</t>
  </si>
  <si>
    <t>หมายเหตุ</t>
  </si>
  <si>
    <t>กว้าง</t>
  </si>
  <si>
    <t>ยาว</t>
  </si>
  <si>
    <t>สูง/หนา</t>
  </si>
  <si>
    <t>ค่าก่อสร้างทั้งหมด</t>
  </si>
  <si>
    <t>ขนาด</t>
  </si>
  <si>
    <t>สรุป</t>
  </si>
  <si>
    <t xml:space="preserve"> ตัวอักษร </t>
  </si>
  <si>
    <t>จำนวนเงิน</t>
  </si>
  <si>
    <t>คอนกรีต</t>
  </si>
  <si>
    <t>ไม้แบบ</t>
  </si>
  <si>
    <t>ไม้ค้ำยัน</t>
  </si>
  <si>
    <t>เหล็กเส้นกลมผิวเรียบ</t>
  </si>
  <si>
    <t>เหล็กเส้นกลมผิวข้ออ้อย</t>
  </si>
  <si>
    <t>6 มม.</t>
  </si>
  <si>
    <t>9 มม.</t>
  </si>
  <si>
    <t>12 มม.</t>
  </si>
  <si>
    <t>20 มม.</t>
  </si>
  <si>
    <t>25 มม.</t>
  </si>
  <si>
    <t>16 มม.</t>
  </si>
  <si>
    <t xml:space="preserve">แบบเลขที่     </t>
  </si>
  <si>
    <t>ชุด</t>
  </si>
  <si>
    <t>ท่อน</t>
  </si>
  <si>
    <t>คิดเป็นเงินประมาณ</t>
  </si>
  <si>
    <t xml:space="preserve">ประมาณการเมื่อวันที่   </t>
  </si>
  <si>
    <t>กก.</t>
  </si>
  <si>
    <t>เงื่อนไข Factor F งานก่อสร้างอาคาร</t>
  </si>
  <si>
    <t>เงินล่วงหน้าจ่าย</t>
  </si>
  <si>
    <t>เงินประกันผลงานหัก</t>
  </si>
  <si>
    <t>ดอกเบี้ยเงินกู้ ต่อปี</t>
  </si>
  <si>
    <t>ค่าภาษีมูลค่าเพิ่ม (VAT)</t>
  </si>
  <si>
    <t xml:space="preserve">ฝ่ายประมาณการ  งานโยธา-สถาปัตยกรรม สำนักงานอธิการบดี  มหาวิทยาลัยราชภัฏเชียงใหม่  </t>
  </si>
  <si>
    <r>
      <t xml:space="preserve">สูตรคำนวณหาค่า </t>
    </r>
    <r>
      <rPr>
        <b/>
        <sz val="18"/>
        <color indexed="18"/>
        <rFont val="EucrosiaUPC"/>
        <family val="1"/>
        <charset val="222"/>
      </rPr>
      <t>Factor F  ที่อยู่ระหว่างช่วงของค่างานต้นทุน</t>
    </r>
  </si>
  <si>
    <t>กรณีค่างานอยู่ระหว่างช่วงของค่างานต้นทุนที่กำหนดในตาราง Factor F  ให้ใช้สูตรเพื่อหา Factor F   ดังนี้</t>
  </si>
  <si>
    <t>ค่างานต้นทุน</t>
  </si>
  <si>
    <t xml:space="preserve">        =</t>
  </si>
  <si>
    <t>สูตร</t>
  </si>
  <si>
    <t>ต้องการหาค่า Factor F ของค่างานต้นทุน</t>
  </si>
  <si>
    <t xml:space="preserve"> =</t>
  </si>
  <si>
    <t>A</t>
  </si>
  <si>
    <t>ค่างานต้นทุนตัวต่ำกว่าค่างานต้นทุน A</t>
  </si>
  <si>
    <t>B</t>
  </si>
  <si>
    <t>ค่างานต้นทุนตัวสูงกว่าค่างานต้นทุน A</t>
  </si>
  <si>
    <t>C</t>
  </si>
  <si>
    <t>ตารางคำนวณ</t>
  </si>
  <si>
    <t>ค่า Factor F ของค่างานต้นทุน B</t>
  </si>
  <si>
    <t>D</t>
  </si>
  <si>
    <t xml:space="preserve"> </t>
  </si>
  <si>
    <t>ค่า Factor F ของค่างานต้นทุน C</t>
  </si>
  <si>
    <t>E</t>
  </si>
  <si>
    <t>ค่า Factor F</t>
  </si>
  <si>
    <t>-</t>
  </si>
  <si>
    <t>(</t>
  </si>
  <si>
    <t>)</t>
  </si>
  <si>
    <t>เมื่อ</t>
  </si>
  <si>
    <t xml:space="preserve">  =  A</t>
  </si>
  <si>
    <t xml:space="preserve">  =  B</t>
  </si>
  <si>
    <t xml:space="preserve">  =  C</t>
  </si>
  <si>
    <t xml:space="preserve">  =  D</t>
  </si>
  <si>
    <t xml:space="preserve">  =  E</t>
  </si>
  <si>
    <t>แทนค่าสูตร</t>
  </si>
  <si>
    <t>รวมรายการที่ 1-8</t>
  </si>
  <si>
    <t xml:space="preserve">  =</t>
  </si>
  <si>
    <t>AO22-((AO22-AO21)*(AO20-AN21)/(AN22-AN21))</t>
  </si>
  <si>
    <t>AG15-((AG15-AG16)*(AG12-AG13)/(AG14-AG13))</t>
  </si>
  <si>
    <t>สถานที่ก่อสร้าง  มหาวิทยาลัยราชภัฏเชียงใหม่ วิทยาเขตเวียงบัว</t>
  </si>
  <si>
    <t>ลบ.ม.</t>
  </si>
  <si>
    <t>ตร.ม.</t>
  </si>
  <si>
    <t xml:space="preserve">หมวดงาน : </t>
  </si>
  <si>
    <t>ชนิดไม้</t>
  </si>
  <si>
    <t>ขนาดหน้าไม้</t>
  </si>
  <si>
    <t>ความยาว</t>
  </si>
  <si>
    <t>ปริมาตร</t>
  </si>
  <si>
    <t>(นิ้ว)</t>
  </si>
  <si>
    <t>(เมตร)</t>
  </si>
  <si>
    <t>ลำดับที่</t>
  </si>
  <si>
    <t>ค่าก่อสร้าง</t>
  </si>
  <si>
    <t>(บาท)</t>
  </si>
  <si>
    <t>ผู้ประมาณการ...........................................................</t>
  </si>
  <si>
    <t xml:space="preserve">                                (..................................................)</t>
  </si>
  <si>
    <t>ตรวจ..........................................................................</t>
  </si>
  <si>
    <r>
      <t>ม.</t>
    </r>
    <r>
      <rPr>
        <vertAlign val="superscript"/>
        <sz val="14"/>
        <rFont val="Angsana New"/>
        <family val="1"/>
      </rPr>
      <t>3</t>
    </r>
  </si>
  <si>
    <r>
      <t>ม.</t>
    </r>
    <r>
      <rPr>
        <vertAlign val="superscript"/>
        <sz val="14"/>
        <rFont val="Angsana New"/>
        <family val="1"/>
      </rPr>
      <t>2</t>
    </r>
  </si>
  <si>
    <r>
      <t>(ฟ.</t>
    </r>
    <r>
      <rPr>
        <vertAlign val="superscript"/>
        <sz val="14"/>
        <rFont val="Angsana New"/>
        <family val="1"/>
      </rPr>
      <t>3</t>
    </r>
    <r>
      <rPr>
        <sz val="14"/>
        <rFont val="Angsana New"/>
        <family val="1"/>
      </rPr>
      <t>)</t>
    </r>
  </si>
  <si>
    <r>
      <t xml:space="preserve"> -  ตารางการคำนวณค่าวัสดุมวลรวมต่อหน่วยสำหรับงานก่อสร้างอาคารที่แสดงนี้     </t>
    </r>
    <r>
      <rPr>
        <sz val="20"/>
        <color indexed="10"/>
        <rFont val="AngsanaUPC"/>
        <family val="1"/>
        <charset val="222"/>
      </rPr>
      <t xml:space="preserve">ใช้ข้อมูลราคาวัสดุเมื่อเดือนเมษายน  2549  เพื่อแสดงเป็นตัวอย่าง </t>
    </r>
  </si>
  <si>
    <t xml:space="preserve"> -  เมื่อนำไปใช้งานจริง   ต้องใช้ราคาวัสดุก่อสร้าง   ณ  วันที่คำนวณราคากลาง  มาแทนค่า</t>
  </si>
  <si>
    <t>แผ่น</t>
  </si>
  <si>
    <t>งานฐานราก</t>
  </si>
  <si>
    <t>ทรายถม</t>
  </si>
  <si>
    <t>คอนกรีตหยาบ</t>
  </si>
  <si>
    <t>คอนกรีตโครงสร้าง</t>
  </si>
  <si>
    <t>DB12</t>
  </si>
  <si>
    <t>RB9</t>
  </si>
  <si>
    <t>ลวดผูกเหล็ก</t>
  </si>
  <si>
    <t>รวมราคางานฐานราก</t>
  </si>
  <si>
    <t>งานตอม่อ</t>
  </si>
  <si>
    <t>RB6</t>
  </si>
  <si>
    <t>รวมราคางานตอม่อ</t>
  </si>
  <si>
    <t>งานคานคอดิน</t>
  </si>
  <si>
    <t>DB20</t>
  </si>
  <si>
    <t>DB16</t>
  </si>
  <si>
    <t>งานพื้นชั้น 1</t>
  </si>
  <si>
    <t>ดินบดอัดแน่น</t>
  </si>
  <si>
    <t>บดอัดดิน</t>
  </si>
  <si>
    <t>รวมราคางานพื้นชั้น 1</t>
  </si>
  <si>
    <t>งานเสา</t>
  </si>
  <si>
    <t>งานโครงหลังคา</t>
  </si>
  <si>
    <t>เหล็กล่อง 125x125x4.5</t>
  </si>
  <si>
    <t>เหล็กล่อง 75x75x3.2</t>
  </si>
  <si>
    <t>เหล็ก C 150x50x20x3.2</t>
  </si>
  <si>
    <t>สีกันสนิม</t>
  </si>
  <si>
    <t>สีน้ำมัน(สีขาว)</t>
  </si>
  <si>
    <t>รวมราคางานโครงหลังคา</t>
  </si>
  <si>
    <t>งานพื้น</t>
  </si>
  <si>
    <t>พื้นปูกระเบื้องแกรนิโต้ชนิดไม่ลื่น</t>
  </si>
  <si>
    <t>พื้นปูกระเบื้องเซรามิค</t>
  </si>
  <si>
    <t>พื้นขัดหยาบ (Ramp)และบันได</t>
  </si>
  <si>
    <t>งานจมูกบันไดPVC</t>
  </si>
  <si>
    <t>รวมราคางานพื้น</t>
  </si>
  <si>
    <t>งานผนังและงานสถาปัตย์รอบอาคาร</t>
  </si>
  <si>
    <t>ผนังก่ออิฐมวลเบาครึ่งแผ่น</t>
  </si>
  <si>
    <t>ผนังก่ออิฐมอญเต็มแผ่น</t>
  </si>
  <si>
    <t>เสาเอ็น ทับหลัง</t>
  </si>
  <si>
    <t>ฉาบปูนเรียบ</t>
  </si>
  <si>
    <t>งานผนังสมาร์ทบอร์ด 6 มม.โครงคร่าวเหล็ก2"x2" @1 m</t>
  </si>
  <si>
    <t>งานฝ้าเพดานสมาร์ทบอร์ด 6 มม.โครงคร่าวเหล็ก2"x2" @1 m</t>
  </si>
  <si>
    <t>เหล็กกล่อง6"x2" สำหรับทำแผงประดับ</t>
  </si>
  <si>
    <t>เหล็กกล่อง6"x6" สำหรับทำแผงประดับ</t>
  </si>
  <si>
    <t>แผงบังแดดไม้เทียม 4"เว้นร่อง 2"โครงคร่าวเหล็ก2"x2"</t>
  </si>
  <si>
    <t>งานบัวรอบทางลาด</t>
  </si>
  <si>
    <t>งานทาสีอะคริลิค</t>
  </si>
  <si>
    <t>งานทาสีน้ำมันโครงเหล็ก</t>
  </si>
  <si>
    <t>งานป้ายอาคารสแตนเลสตามรูปแบบ</t>
  </si>
  <si>
    <t>รวมราคางานสถาปัตย์รอบอาคาร</t>
  </si>
  <si>
    <t>งานหลังคา</t>
  </si>
  <si>
    <t>Flashing</t>
  </si>
  <si>
    <t>รางน้ำสังกะสี</t>
  </si>
  <si>
    <t>รวมราคางานหลังคา</t>
  </si>
  <si>
    <t>งานเวที</t>
  </si>
  <si>
    <t>เหล็กกล่อง4."x2"</t>
  </si>
  <si>
    <t>เหล็กกล่อง4."x4"</t>
  </si>
  <si>
    <t>วีว่าบอร์ด 20 มม.</t>
  </si>
  <si>
    <t>วีว่าบอร์ด 10 มม.</t>
  </si>
  <si>
    <t>ลูกนอนบันไดไม้คอนวู๊ด 10"x1"</t>
  </si>
  <si>
    <t>หลอดไฟแขวนเพดาน( Low Bay )</t>
  </si>
  <si>
    <t>ไฟกิ่ง</t>
  </si>
  <si>
    <t>ไฟสปอร์ตไลท์ 500 W ป้ายอาคารและเวที</t>
  </si>
  <si>
    <t>พัดลมแขวนเพดานพร้อมสวิตซ์แบบสายชัด</t>
  </si>
  <si>
    <t>ปลั๊ก</t>
  </si>
  <si>
    <t>สวิตซ์ไฟ</t>
  </si>
  <si>
    <t>อุปกรณ์เตือนไฟไหม้ชนิดมือกด</t>
  </si>
  <si>
    <t>อุปกรณ์ส่งสัญญาณไฟไหม้ชนิดมือกด</t>
  </si>
  <si>
    <t>เครื่องดับเพลิงมือถือ</t>
  </si>
  <si>
    <t>ไฟฉุกเฉิน</t>
  </si>
  <si>
    <t>ตู้โหลดชนิด 12 ช่อง</t>
  </si>
  <si>
    <t>อุปกรณ์เสริมงานสายไฟและท่อร้อยสายไฟ</t>
  </si>
  <si>
    <t>รวมราคางานไฟฟ้า</t>
  </si>
  <si>
    <t>งานสุขาภิบาล</t>
  </si>
  <si>
    <t>งานท่อระบายน้ำฝน3"</t>
  </si>
  <si>
    <t>งานท่อระบายน้ำฝน4"</t>
  </si>
  <si>
    <t>Roofdrain 3"</t>
  </si>
  <si>
    <t>รวมราคางานสุขาภิบาล</t>
  </si>
  <si>
    <t>ม.</t>
  </si>
  <si>
    <t>เหมา</t>
  </si>
  <si>
    <t>อัน</t>
  </si>
  <si>
    <t>ขุดดิน</t>
  </si>
  <si>
    <t>ก่ออิฐมอญเต็มแผ่นสำหรับฐานครองราก</t>
  </si>
  <si>
    <t>ฐานคสล. สำหรับครองราก กว้าง 20 ซม.หนา 10 ซม.</t>
  </si>
  <si>
    <t>ทับหลัง คสล.สำหรับฐานครองราก 0.10x0.10 ม.</t>
  </si>
  <si>
    <t>รายการประมาณค่าก่อสร้าง(บัญชีแสดงปริมาณวัสดุและแรงงาน)</t>
  </si>
  <si>
    <t>โครงการ</t>
  </si>
  <si>
    <t>อาคารอเนกประสงค์ ศาลาร่มโพธ์ มหาวิทยาลัยราชภัฎ เชียงใหม่ ต.ช้างเผือก อ.เมือง จ.เชียงใหม่</t>
  </si>
  <si>
    <t>วันที่  4 พฤศจิกายน 2553</t>
  </si>
  <si>
    <t xml:space="preserve">             ราคาค่าวัสดุ(บาท)</t>
  </si>
  <si>
    <t xml:space="preserve">           ราคาค่าแรงงาน(บาท)</t>
  </si>
  <si>
    <t>รวมราคา</t>
  </si>
  <si>
    <t>ต่อหน่วย</t>
  </si>
  <si>
    <t>งานโครงสร้าง</t>
  </si>
  <si>
    <t>คอนกรีตพื้นโครงสร้างโซนอเนกประสงค์หนา 15 ซม.</t>
  </si>
  <si>
    <t>เหล็ก RB 19(Joint)</t>
  </si>
  <si>
    <t>เหล็กDB 12(Joint)</t>
  </si>
  <si>
    <t>ไม้แบบถนน</t>
  </si>
  <si>
    <t>ค่าแรงเทคอนกรีตและตัดJoint หยอดยาง</t>
  </si>
  <si>
    <t>วัสดุสิ้นเปลือง สำหรับหยอดยางมะตอย Joint</t>
  </si>
  <si>
    <t>เหล็กตะแกรง Wire Mesh 4mm@0.25# สำหรับ</t>
  </si>
  <si>
    <t>ติดตั้งแผ่น Stay Cool</t>
  </si>
  <si>
    <t>Plate &amp;Bolt รองรับTruss</t>
  </si>
  <si>
    <t>sets</t>
  </si>
  <si>
    <t>รวมราคางานโครงสร้าง</t>
  </si>
  <si>
    <t>งานสถาปัตย์</t>
  </si>
  <si>
    <t>พื้นปูบล็อกหญ้า วัสดุผลิตท้องถิ่น</t>
  </si>
  <si>
    <t>โครงหลังคา Metal Sheet หนา 0.40 มม.</t>
  </si>
  <si>
    <t>ฉนวนกันความร้อน Stay Cool</t>
  </si>
  <si>
    <t>Plate &amp;Bolt รองรับเสาเวที</t>
  </si>
  <si>
    <t>รวมราคางานสถาปัตย์</t>
  </si>
  <si>
    <t>งานระบบไฟฟ้า</t>
  </si>
  <si>
    <t>รวมราคาทั้งหมด</t>
  </si>
  <si>
    <t>เหล็กล่อง 125x125x4.5 มม.</t>
  </si>
  <si>
    <t>เหล็กล่อง 75x75x3.2 มม.</t>
  </si>
  <si>
    <t>T2</t>
  </si>
  <si>
    <t>งานสีกันสนิมและสีน้ำมัน(สีขาว)</t>
  </si>
  <si>
    <t>เหล็กกล่อง 125x125x4.5 มม.</t>
  </si>
  <si>
    <t>เหล็กกล่อง 75x75x4.5 มม.</t>
  </si>
  <si>
    <t>รายละเอียด</t>
  </si>
  <si>
    <t xml:space="preserve">มูลค่างาน </t>
  </si>
  <si>
    <t>จำนวนวัน</t>
  </si>
  <si>
    <t>วันที่เริ่ม</t>
  </si>
  <si>
    <t xml:space="preserve">วันที่สิ้นสุด </t>
  </si>
  <si>
    <t>แผนการดำเนินงานโครงการปรับปรุงอาคารเทคโนโลยีสารสนเทศ</t>
  </si>
  <si>
    <t>179 days?</t>
  </si>
  <si>
    <t>งวดที่ 1 จะจ่ายเงินจำนวน 3,599,340 บาท (สามล้านห้าแสนเก้าหมื่นเก้าพันสามร้อยสี่สิบบาทถ้วน) เมื่อผู้รับจ้างได้ทำงาน</t>
  </si>
  <si>
    <t>39 days?</t>
  </si>
  <si>
    <t>1.1 งานส่วนห้องน้ำ ชั้น 1</t>
  </si>
  <si>
    <t>37 days?</t>
  </si>
  <si>
    <t>1.1.1 งานฐานราก ,เสาตอม่อ คานคอดิน พื้นค.ส.ล ห้องน้ำชั้น 1 เสา คานชั้น 2 และงานเทพื้น ค.ส.ล หลังคาห้องน้ำ</t>
  </si>
  <si>
    <t>1.1.5 งานเดินท่อ โสโครก และท่อน้ำทิ้ง ของห้องน้ำ</t>
  </si>
  <si>
    <t>4 days?</t>
  </si>
  <si>
    <t>1.1.6 งานติดตั้งถังบำบัดน้ำเสีย</t>
  </si>
  <si>
    <t>12 days</t>
  </si>
  <si>
    <t>1.2 งานส่วนโถงเอนกประสงค์ ชั้น 1</t>
  </si>
  <si>
    <t>18 days?</t>
  </si>
  <si>
    <t>1.2.1 งานรื้อถอน ธ.ไทยพานิชย์เดิม สิ่งกีดขวาง และขนทิ้ง พร้อมทั้งปรับระดับดินพื้นที่ก่อสร้าง</t>
  </si>
  <si>
    <t>6 days?</t>
  </si>
  <si>
    <t xml:space="preserve">1.2.2 งานฐานราก ,เสาตอม่อ ส่วนโถงเอนกประสงค์ชั้น 1 </t>
  </si>
  <si>
    <t>2 days?</t>
  </si>
  <si>
    <t>1.2.3 งานทุบ รื้อถอนและขนทิ้งบันไดชั้น 1</t>
  </si>
  <si>
    <t>1.3 อาคารห้องสมุด ชั้น 6</t>
  </si>
  <si>
    <t>35 days?</t>
  </si>
  <si>
    <t xml:space="preserve">1.3.1 งานทุบ,รื้อ,ขนทิ้ง </t>
  </si>
  <si>
    <t>17 days?</t>
  </si>
  <si>
    <t>1.3.2 ซ่อมพื้น-ผนัง เสา</t>
  </si>
  <si>
    <t>1.3.3 งานกั้นผนังเบายิปซั่มบอร์ด งานติดตั้งประตู</t>
  </si>
  <si>
    <t>1.3.4งานติดตั้งและปรับปรุงประตู-หน้าต่าง</t>
  </si>
  <si>
    <t>3 days?</t>
  </si>
  <si>
    <t>1.3.5 งานเดินท่อร้อยสายระบบไฟฟ้าแสงสว่าง เต้ารับไฟฟ้า และปรับปรุงเมนไฟฟ้าชั้น 6</t>
  </si>
  <si>
    <t>12 days?</t>
  </si>
  <si>
    <t>1.3.6 งานเดินท่อร้อยสายระบบสายสัญญาณทองแดง ตีเกลียวและสายสัญญาณสื่อสาร</t>
  </si>
  <si>
    <t>1.3.7 งานติดตั้งกระเบื้องพื้นห้องน้ำ</t>
  </si>
  <si>
    <t>1.3.8 งานติดตั้งสุขภัณฑ์ห้องน้ำ</t>
  </si>
  <si>
    <t>25 days?</t>
  </si>
  <si>
    <t>1.3.9 งานทาสีภายใน</t>
  </si>
  <si>
    <t>1.3.10 รื้อถอน ขนย้าย ติดตั้ง และบริการเครื่องปรับอากาศเดิมชั้น 6  ตามแบบรูป และรายการ</t>
  </si>
  <si>
    <t>8 days?</t>
  </si>
  <si>
    <t>1.3.11 งานติดตั้ง สวิทซ์ไฟฟ้า เต้ารับไฟฟ้า เต้ารับสื่อสารและดวงโคมไฟฟ้า</t>
  </si>
  <si>
    <t>1.4 งานสายประธานไฟฟ้า</t>
  </si>
  <si>
    <t>28 days?</t>
  </si>
  <si>
    <t>1.4.1 รื้อถอนและย้าย แนวสายประธานไฟฟ้าฝังดิน ให้หลบเลี่ยงงานก่อสร้างห้องน้ำ</t>
  </si>
  <si>
    <t>2 days</t>
  </si>
  <si>
    <t xml:space="preserve">1.4.2 ติดตั้งชุดรางเคเบิลยึดจับสายประธานไฟฟ้าแนวใหม่ พร้อมย้ายสายประธานไฟฟ้าแนวใหม่ </t>
  </si>
  <si>
    <t>1.4.3 ติดตั้งชุดแร็คยึดจับสาย พร้อมย้ายสายประธานสำหรับอาคาร 19</t>
  </si>
  <si>
    <t>1 day?</t>
  </si>
  <si>
    <t>1.4.4 ส่งงานงวดที่ 1</t>
  </si>
  <si>
    <t>งวดที่ 2  จะจ่ายเงินจำนวน 4,199,230 บาท (สี่ล้านหนึ่งแสนเก้าหมื่นเก้าพันสองร้อยสามสิบบาทถ้วน) เมื่อผู้รับจ้างได้ทำงาน</t>
  </si>
  <si>
    <t>64 days?</t>
  </si>
  <si>
    <t>2.1 งานส่วนโถงเอนกประสงค์  ชั้น 1</t>
  </si>
  <si>
    <t>21 days?</t>
  </si>
  <si>
    <t xml:space="preserve">2.1.1 งานเทคานคอดิน เทผนัง-พื้นสระน้ำพุและ พื้นวางบนดิน (Ground Slab) ส่วนโถงเอนกประสงค์  </t>
  </si>
  <si>
    <t>5 days</t>
  </si>
  <si>
    <t>2.1.2 งานวางท่อร้อยสายไฟฟ้าสำหรับสระน้ำพุ ไฟส่องต้นไม้ ไฟใต้น้ำ</t>
  </si>
  <si>
    <t>19 days?</t>
  </si>
  <si>
    <t xml:space="preserve">2.1.2 งานเดินท่อน้ำดี ท่อน้ำทิ้งของสระน้ำพุ </t>
  </si>
  <si>
    <t xml:space="preserve">2.1.3 งานเทเสารับโครงสร้างหลังคาโถงเอนกประสงค์ </t>
  </si>
  <si>
    <t>2.1.4 โครงสร้างเหล็กทางเดินเชื่อมชั้น 3 อาคารเทคโนโลยีสารสนเทศ-ห้องสมุด</t>
  </si>
  <si>
    <t>7 days?</t>
  </si>
  <si>
    <t>2.2 งานส่วนห้องน้ำ ชั้น 1</t>
  </si>
  <si>
    <t>2.2.2 งานก่อผนังอิฐมอญครึ่งแผ่น ฉาบเรียบของส่วนผนังห้องน้ำ</t>
  </si>
  <si>
    <t xml:space="preserve">2.2.3 งานเดินท่อน้ำดี ท่ออากาศ </t>
  </si>
  <si>
    <t>4 days</t>
  </si>
  <si>
    <t>2.2.4 โครงสร้างเหล็กหลังคาห้องน้ำ</t>
  </si>
  <si>
    <t>5 days?</t>
  </si>
  <si>
    <t>2.3 อาคารห้องสมุด ชั้น 7</t>
  </si>
  <si>
    <t>29 days?</t>
  </si>
  <si>
    <t xml:space="preserve">2.3.1 งานทุบ,รื้อ,ขนทิ้ง </t>
  </si>
  <si>
    <t>2.3.2 ซ่อมพื้น-ผนัง เสา</t>
  </si>
  <si>
    <t>2.3.3 งานผนังยิปซั่มบอร์ด</t>
  </si>
  <si>
    <t>2.3.4 งานติดตั้งและปรับปรุงประตู-หน้าต่าง</t>
  </si>
  <si>
    <t>2.3.5 งานเดินท่อร้อยสายระบบไฟฟ้าแสงสว่าง และปรับปรุงเมนไฟฟ้า</t>
  </si>
  <si>
    <t>11 days?</t>
  </si>
  <si>
    <t>2.3.6 งานติดตั้งกระเบื้องพื้นห้องน้ำ</t>
  </si>
  <si>
    <t>2.3.7 งานติดตั้งสุขภัณฑ์ห้องน้ำ</t>
  </si>
  <si>
    <t>2.3.8 งานทาสีภายใน</t>
  </si>
  <si>
    <t>2.3.9 รื้อถอน ขนย้าย ติดตั้ง และบริการเครื่องปรับอากาศเดิม ตามแบบรูป และรายการ</t>
  </si>
  <si>
    <t>2.3.10 งานติดตั้ง สวิทซ์ไฟฟ้า เต้ารับไฟฟ้า เต้ารับสื่อสาร และดวงโคมไฟฟ้า</t>
  </si>
  <si>
    <t>2.4 อาคารห้องสมุด ชั้น 8</t>
  </si>
  <si>
    <t>20 days?</t>
  </si>
  <si>
    <t xml:space="preserve">2.4.1 งานทุบ,รื้อ,ขนทิ้ง </t>
  </si>
  <si>
    <t>2.4.2 ซ่อมพื้น-ผนัง เสา</t>
  </si>
  <si>
    <t>2.4.3 งานผนังยิปซั่มบอร์ด</t>
  </si>
  <si>
    <t>9 days?</t>
  </si>
  <si>
    <t>2.4.4 งานติดตั้งและปรับปรุงประตู-หน้าต่าง</t>
  </si>
  <si>
    <t>2.4.5 งานเดินท่อร้อยสายระบบไฟฟ้าแสงสว่าง เต้ารับไฟฟ้า และปรับปรุงเมนไฟฟ้า</t>
  </si>
  <si>
    <t>13 days?</t>
  </si>
  <si>
    <t>2.4.6 งานเดินท่อร้อยสายระบบสายสัญญาณทองแดง ตีเกลียวและสายสัญญาณสื่อสาร ชั้น 8</t>
  </si>
  <si>
    <t>14 days?</t>
  </si>
  <si>
    <t>2.4.7 งานปูกระเบื้องพื้นห้องน้ำ</t>
  </si>
  <si>
    <t>2.4.8 งานติดตั้งสุขภัณฑ์ห้องน้ำ</t>
  </si>
  <si>
    <t>0 days?</t>
  </si>
  <si>
    <t>2.4.9 งานทาสีภายใน</t>
  </si>
  <si>
    <t>2.4.10 งานติดตั้งครุภัณฑ์ครุภัณฑ์เฟอร์นิเจอร์และตกแต่งภายใน ชั้น 8</t>
  </si>
  <si>
    <t xml:space="preserve">2.4.11 งานรื้อถอน ขนย้ายและบริการ งานประบบปรับอากาศและระบายอากาศ ชั้น 8  </t>
  </si>
  <si>
    <t>2.5 อาคารห้องสมุด ชั้น 4-5</t>
  </si>
  <si>
    <t>23 days?</t>
  </si>
  <si>
    <t xml:space="preserve">2.5.1 งานทุบ,รื้อ,ขนทิ้ง </t>
  </si>
  <si>
    <t>2.5.2 ซ่อมพื้น-ผนัง เสา</t>
  </si>
  <si>
    <t>2.5.3 งานผนังยิปซั่มบอร์ด</t>
  </si>
  <si>
    <t xml:space="preserve">2.5.4 งานติดตั้งครุภัณฑ์เฟอร์นิเจอร์และตกแต่งภายใน ห้องสมุดเด็ก ชั้น 5  </t>
  </si>
  <si>
    <t>2.5.5 งานติดตั้งและปรับปรุงประตู</t>
  </si>
  <si>
    <t>2.5.6 งานเดินท่อร้อยสายระบบไฟฟ้าแสงสว่าง เต้ารับไฟฟ้า และปรับปรุงเมนไฟฟ้า</t>
  </si>
  <si>
    <t>2.5.7 งานเดินท่อร้อยสายระบบสายสัญญาณทองแดงตีเกลียว และสายสัญญาณสื่อสาร</t>
  </si>
  <si>
    <t>2.5.8 งานปูกระเบื้องพื้นห้องน้ำ</t>
  </si>
  <si>
    <t>2.5.9 งานติดตั้งสุขภัณฑ์ห้องน้ำ</t>
  </si>
  <si>
    <t>2.5.10 งานทาสีภายใน</t>
  </si>
  <si>
    <t>2.5.11 รื้อถอน ขนย้าย ติดตั้ง และบริการเครื่องปรับอากาศเดิม ตามแบบรูป และรายการ</t>
  </si>
  <si>
    <t>2.5.12 ส่งงานงวดที่ 2</t>
  </si>
  <si>
    <t>งวดที่ 3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</t>
  </si>
  <si>
    <t>45 days?</t>
  </si>
  <si>
    <t>3.1 งานส่วนโถงเอนกประสงค์ ชั้น 1</t>
  </si>
  <si>
    <t>43 days?</t>
  </si>
  <si>
    <t>3.1.1 งานโครงสร้างโครงหลังคาส่วนโถงเอนกประสงค์</t>
  </si>
  <si>
    <t xml:space="preserve">3.1.2 มุงหลังคาส่วนโถงเอนกประสงค์ </t>
  </si>
  <si>
    <t>3.1.3 งานเดินท่อร้อยสายระบบไฟฟ้าแสงสว่างและเต้ารับไฟฟ้า</t>
  </si>
  <si>
    <t>3.1.4 งานติดตั้งดวงโคม สวิทซ์ เต้ารับไฟฟ้า</t>
  </si>
  <si>
    <t>1 day</t>
  </si>
  <si>
    <t>3.2 งานพื้นผิวโถงเอนกประสงค์ ทางเดินเชื่อมห้องน้ำ และทางเดินเท้าด้านหน้าอาคาร</t>
  </si>
  <si>
    <t>3.2.1 งานพื้นผิวเทอรัซโซส่วนห้องน้ำ</t>
  </si>
  <si>
    <t>3.2.2 งานพื้นผิวเทอรัซโซส่วนทางเดินเชื่อมห้องน้ำ</t>
  </si>
  <si>
    <t>3.2.3 งานพื้นผิวเทอรัซโซส่วนโถงเอนกประสงค์ และทางเดินเท้าข้างถนน</t>
  </si>
  <si>
    <t>16 days?</t>
  </si>
  <si>
    <t>3.3 งานส่วนห้องน้ำ ชั้น 1</t>
  </si>
  <si>
    <t>30 days?</t>
  </si>
  <si>
    <t xml:space="preserve">3.3.1 มุงกระเบื้องหลังคาห้องน้ำ </t>
  </si>
  <si>
    <t>3.3.2 งานติดตั้งพื้นเทอรัซโซ</t>
  </si>
  <si>
    <t>3.3.3 งานติดตั้งฝ้าเพดาน</t>
  </si>
  <si>
    <t>3.3.4 งานติดตั้งสุขภัณฑ์ห้องน้ำ</t>
  </si>
  <si>
    <t>3.3.5 งานทาสี</t>
  </si>
  <si>
    <t xml:space="preserve">3.3.6 งานเดินท่อร้อยสายระบบไฟฟ้าแสงสว่างและเต้ารับไฟฟ้า </t>
  </si>
  <si>
    <t>3.3.7 งานติดตั้งรางระบายน้ำด้านหลัง</t>
  </si>
  <si>
    <t xml:space="preserve"> 3.4 อาคารห้องสมุด ชั้น 1</t>
  </si>
  <si>
    <t>24 days?</t>
  </si>
  <si>
    <t xml:space="preserve">3.4.1 งานปรับปรุงผ้าเพดาน </t>
  </si>
  <si>
    <t>3.4.2 งานเดินท่อร้อยสายไฟฟ้าแสงสว่างและเต้ารับไฟฟ้า</t>
  </si>
  <si>
    <t xml:space="preserve">3.4.3 กั้นห้องส่วนแสดงนิทรรศการเฉลิมพระเกียรติ </t>
  </si>
  <si>
    <t>3.5 อาคารห้องสมุด ชั้น 2-3</t>
  </si>
  <si>
    <t>3.5.1 งานทุบ,รื้อ,ขนทิ้ง ส่วนห้องน้ำ</t>
  </si>
  <si>
    <t>3.5.2 งานปูกระเบื้องพื้นห้องน้ำ</t>
  </si>
  <si>
    <t>3.5.3 งานติดตั้งสุขภัณฑ์ห้องน้ำ</t>
  </si>
  <si>
    <t>3.5.4 งานทาสีภายใน</t>
  </si>
  <si>
    <t>3.5.5 งานเดินท่อร้อยสาย/ติดตั้งระบบสายสัญญาณทองแดง ตีเกลียวและสายสัญญาณสื่อสาร ชั้น 2-3</t>
  </si>
  <si>
    <t>3.5.6 งานเดินท่อร้อยสายและติดตั้งเต้ารับไฟฟ้า ในห้องเรียนคอมพิวเตอร์ ชั้น 7</t>
  </si>
  <si>
    <t>3.5.7 งานเดินท่อร้อยสายระบบสายสัญญาณทองแดงตีเกลียว และสายสัญญาณสื่อสาร ชั้น 7</t>
  </si>
  <si>
    <t xml:space="preserve">3.6 ส่วนงานครุภัณฑ์ </t>
  </si>
  <si>
    <t>27 days?</t>
  </si>
  <si>
    <t xml:space="preserve">3.6.1 งานติดตั้งครุภัณฑ์ ตู้สื่อสาร 19" ชั้น 6– 8   </t>
  </si>
  <si>
    <t>3.6.2 งานติดตั้งครุภัณฑ์ระบบบริหารจัดการข้อมูลสารสนเทศ มหาวิทยาลัยและการผลิตสื่ออิเลคทรอนิกส์</t>
  </si>
  <si>
    <t>22 days?</t>
  </si>
  <si>
    <t>3.6.3 ส่งงานงวดที่ 3</t>
  </si>
  <si>
    <t>งวดที 4  จะจ่ายเงินจำนวน  14,997,250 บาท (สิบสี่ล้านเก้าแสนเก้สหมื่นเจ็ดพันสองร้อยห้าสิบบาทถ้วน) เมื่อผู้รับจ้างได้ทำงาน</t>
  </si>
  <si>
    <t>33 days?</t>
  </si>
  <si>
    <t>4.1 งานส่วนโถงเอนกประสงค์  และห้องน้ำ ชั้น 1</t>
  </si>
  <si>
    <t>4.1.1 เก็บงานเพื่อเตรียมส่งมอบงาน</t>
  </si>
  <si>
    <t xml:space="preserve"> - งานวิศวกรรมโครงสร้าง</t>
  </si>
  <si>
    <t xml:space="preserve"> - งานสถาปัตยกรรม</t>
  </si>
  <si>
    <t xml:space="preserve"> - วิศวกรรมไฟฟ้ากำลัง</t>
  </si>
  <si>
    <t xml:space="preserve"> - งานวิศวกรรมสุขาภิบาล</t>
  </si>
  <si>
    <t xml:space="preserve"> - งานเฟอร์นิเจอร์และตกแต่งภายใน</t>
  </si>
  <si>
    <t xml:space="preserve"> - 'งานระบบปรับอากาศและระบายอากาศ</t>
  </si>
  <si>
    <t xml:space="preserve">4.1.2 งานทาสีภายนอกอาคาร อาคารหอสมุด 8 ชั้น </t>
  </si>
  <si>
    <t xml:space="preserve">4.1.3 งานติดตั้งบันไดหนีไฟอาคาร 8 ชั้น </t>
  </si>
  <si>
    <t xml:space="preserve"> 4.2 อาคารห้องสมุด ชั้น 1</t>
  </si>
  <si>
    <t>4.2.1 งานตกแต่งภายในส่วนเคาเตอร์ต้อนรับ</t>
  </si>
  <si>
    <t>4.2.2 งานตกแต่งภายในส่วนแสดงเฉลิมพระเกียรติในหลวง และงานตกแต่งกรุเสา</t>
  </si>
  <si>
    <t>4.2.3 งานติดตั้งครุภัณฑ์เฟอร์นิเจอร์และตกแต่งภายในชั้น 1 (ใช้เวลาประมาณเดือนครึ่ง)</t>
  </si>
  <si>
    <t>4.2.4 งานทาสีภายใน</t>
  </si>
  <si>
    <t>4.3 งานติดตั้งครุภัณฑ์</t>
  </si>
  <si>
    <t>4.3.1 งานติดตั้งครุภัณฑ์ระบบนำเสนอข้อมูลข่าวสารแบบดิจิตอล (Information Display) ภายในอาคารหอสมุด</t>
  </si>
  <si>
    <t>4.3.2 งานติดตั้งครุภัณฑ์ระบบนำเสนอข้อมูลข่าวสารแบบดิจิตอล (Information Display) ภายนอกอาคาร จำนวน 1 จอ</t>
  </si>
  <si>
    <t xml:space="preserve">4.3.3 งานติดตั้งครุภัณฑ์ระบบเครือข่ายไร้สาย ภายในอาคารหอสมุด </t>
  </si>
  <si>
    <t xml:space="preserve">4.3.4 งานติดตั้งครุภัณฑ์อุปกรณ์สลับสัญญาณเครือข่ายคอม พิวเตอร์ภายในอาคารหอสมุด </t>
  </si>
  <si>
    <t xml:space="preserve">4.3.5 งานติดตั้งครุภัณฑ์ระบบโทรทัศน์วงจรปิด ภายในอาคารหอสมุด </t>
  </si>
  <si>
    <t>4.3.6 งานย้ายโต๊ะคอมพิวเตอร์พร้อมเก้าอี้ จากอาคารเทคโนโลยีสารสนเทศ</t>
  </si>
  <si>
    <t>4.3.7 ทดสอบการทำงาน</t>
  </si>
  <si>
    <t>4.3.7 ส่งงานงวดที่ 4</t>
  </si>
  <si>
    <t>งวดที่ 5  จะจ่ายเงินจำนวน  3,599,340  บาท (สามล้านห้าแสนเก้าหมื่นเก้าพันสามร้อยสี่สิบบาทถ้วน) เมื่อผู้รับจ้างได้ทำงานส่วนอาคารเทคโนโลยีสารสนเทศ</t>
  </si>
  <si>
    <t>38 days?</t>
  </si>
  <si>
    <t>5.1 ส่วนงานก่อสร้าง</t>
  </si>
  <si>
    <t>34 days?</t>
  </si>
  <si>
    <t>5.1.1 งานทุบ-รื้อ และขนทิ้ง</t>
  </si>
  <si>
    <t xml:space="preserve">5.1.2 งานกั้นห้องผนังเบายิปซั่มบอร์ด ชั้น 4  </t>
  </si>
  <si>
    <t>10 days?</t>
  </si>
  <si>
    <t>5.1.3 งานฝ้าเพดาน ชั้น 4</t>
  </si>
  <si>
    <t>5.1.4 งานประตู-หน้าต่าง และผนังกระจกอลูมิเนียมชั้น 4</t>
  </si>
  <si>
    <t>5.1.5 งานพื้นผิว ชั้น 4</t>
  </si>
  <si>
    <t>5.1.6 งานทาสีภายใน ชั้น 4</t>
  </si>
  <si>
    <t xml:space="preserve">5.2 ส่วนงานเฟอร์นิเจอร์ ตกแต่งภายใน และอื่น ๆ </t>
  </si>
  <si>
    <t>32 days?</t>
  </si>
  <si>
    <t>5.2.1 งานฝ้าเพดานห้องวีดีทัศน์ เพื่อการเรียนรู้ด้วยตัวเอง ชั้น 4</t>
  </si>
  <si>
    <t>5.2.2 งานโครงสร้างเหล็กพื้นยกระดับกรุทับวีว่าบอร์ดและปูพรม ห้องวีดีทัศน์ เพื่อการเรียนรู้ด้วยตัวเอง ชั้น 4</t>
  </si>
  <si>
    <t>5.2.3 งานตกแต่งภายในผนังและฝ้าเพดานห้องวีดีทัศน์ เพื่อการเรียนรู้ด้วยตัวเอง ชั้น 4</t>
  </si>
  <si>
    <t xml:space="preserve">5.2.4 ติดตั้งเก้าอี้ Theater </t>
  </si>
  <si>
    <t>5.2.5 งานเดินท่อร้อยสายระบบสายสัญญานภาพและเสียงห้องวีดีทัศน์ เพื่อการเรียนรู้ด้วยตัวเอง ชั้น 4</t>
  </si>
  <si>
    <t>5.2.6 งานปรับปรุงระบบปรับอากาศและระบายอากาศ ห้องวีดีทัศน์ เพื่อการเรียนรู้ด้วยตัวเอง ชั้น 4</t>
  </si>
  <si>
    <t>5.2.7 งานเดินท่อร้อยสายระบบไฟฟ้าแสงสว่างและเต้ารับ ห้องวีดีทัศน์ เพื่อการเรียนรู้ด้วยตัวเองชั้น 4</t>
  </si>
  <si>
    <t>5.2.8 งานกรุผนัง ตกแต่งเวที ห้องมินิสตูดิโอ ชั้น 4</t>
  </si>
  <si>
    <t>5.2.9 งานเดินท่อร้อยสายระบบสายสัญญาณภาพและเสียงห้องมินิสตูดิโอ ชั้น 4</t>
  </si>
  <si>
    <t xml:space="preserve">5.2.10 ติดตั้งครุภัณฑ์เฟอร์นิเจอร์  ชั้น 4  </t>
  </si>
  <si>
    <t>5.2.11 งานเดินท่อร้อยสายระบบไฟฟ้าแสงสว่างและเต้ารับ ห้องมินิสตูดิโอ ชั้น 4</t>
  </si>
  <si>
    <t>5.2.12 งานเดินท่อร้อยสายระบบสายสัญญาณทองแดงตีเกลียว และสายสัญญาณสื่อสาร ชั้น 4</t>
  </si>
  <si>
    <t xml:space="preserve">5.2.13 รื้อถอน ขนย้าย ติดตั้ง และบริการ งานระบบปรับอากาศและระบายอากาศ ชั้น 4  </t>
  </si>
  <si>
    <t xml:space="preserve">5.2.14 ติดตั้งครภัณฑ์ระบบปรับอากาศและระบายอากาศ ชั้น 4  </t>
  </si>
  <si>
    <t>17 days</t>
  </si>
  <si>
    <t>5.2.15 ส่งงานงวดที่ 5</t>
  </si>
  <si>
    <t>งวดที่ 6  จะจ่ายเงินจำนวน  4,199,230 บาท (สี่ล้านหนึ่งแสนเก้าหมื่นเก้าพันสองร้อยสามสิบบาทถ้วน) เมื่อผู้รับจ้างได้ทำงานส่วนอาคารเทคโนโลยีสารสนเทศ</t>
  </si>
  <si>
    <t>6.1 ส่วนงานก่อสร้าง</t>
  </si>
  <si>
    <t>26 days?</t>
  </si>
  <si>
    <t xml:space="preserve">6.1.1 งานเดินท่อโสโครก ท่อน้ำทิ้ง ท่อน้ำดี ชั้น 3 </t>
  </si>
  <si>
    <t xml:space="preserve">6.1.2 งานก่อผนังอิฐฉาบปูนห้องน้ำชั้น 3 </t>
  </si>
  <si>
    <t xml:space="preserve">6.1.3 งานเทพื้นห้องน้ำ ชั้น 3 </t>
  </si>
  <si>
    <t>6.1.4 งานปูกระเบื้องพื้น และผนัง</t>
  </si>
  <si>
    <t>6.1.5 งานติดตั้งสุขภัณฑ์ ห้องน้ำชั้น 3</t>
  </si>
  <si>
    <t xml:space="preserve">6.1.6 งานติดตั้งถังบำบัดน้ำเสีย </t>
  </si>
  <si>
    <t>6.1.7 งานพื้นผิวกระเบื้องยางชั้น 3</t>
  </si>
  <si>
    <t xml:space="preserve">6.1.9 งานกั้นห้องผนังเบายิปซั่มบอร์ด ชั้น 3 </t>
  </si>
  <si>
    <t>6.1.10 งานทาสีภายใน ชั้น 3</t>
  </si>
  <si>
    <t xml:space="preserve">6.2 ส่วนงานเฟอร์นิเจอร์ ตกแต่งภายใน และอื่น ๆ </t>
  </si>
  <si>
    <t>6.2.1 งานตกแต่งภายใน ผนังและฝ้าเพดานห้องประชุมเอนกประสงค์ ชั้น 3</t>
  </si>
  <si>
    <t>6.2.2 งานติดตั้งครุภัณฑ์เฟอร์นิเจอร์ ห้องประชุมเอนกประสงค์ ชั้น 3</t>
  </si>
  <si>
    <t>6.2.3 งานเดินท่อร้อยสายระบบสายสัญญาณภาพและเสียงห้องประชุมเอนกประสงค์ ชั้น 3</t>
  </si>
  <si>
    <t>6.2.4 งานเดินท่อร้อยสายระบบไฟฟ้าแสงสว่างและเต้ารับ ห้องประชุมเอนกประสงค์ ชั้น 3</t>
  </si>
  <si>
    <t>6.2.5 งานติดตั้งพาร์ติชั่นส่วนสำนักงาน ชั้น 3</t>
  </si>
  <si>
    <t>6.2.6 งานติดตั้งครุภัณฑ์เฟอร์นิเจอร์ ส่วนสำนักงาน ชั้น 3</t>
  </si>
  <si>
    <t>6.2.7 งานเดินท่อร้อยสายระบบไฟฟ้าแสงสว่างและเต้ารับ ชั้น 3</t>
  </si>
  <si>
    <t>6.2.8 งานเดินท่อร้อยสายระบบสายสัญญาณทองแดงตีเกลียวและสายสัญญาณสื่อสาร ชั้น 3</t>
  </si>
  <si>
    <t xml:space="preserve">6.2.9 รื้อถอน ขนย้าย ติดตั้ง และบริการ งานระบบปรับอากาศและระบายอากาศ ชั้น 3  </t>
  </si>
  <si>
    <t>6.2.10 ส่งงานงวดที่ 6</t>
  </si>
  <si>
    <t>งวดที่ 7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เมื่อผู้รับจ้างได้ทำงานส่วนอาคารเทคโนโลยีสารสนเทศ</t>
  </si>
  <si>
    <t>42 days?</t>
  </si>
  <si>
    <t>7.1ส่วนงานก่อสร้าง</t>
  </si>
  <si>
    <t>7.1.1 งานผนัง ชั้น 1</t>
  </si>
  <si>
    <t>15 days?</t>
  </si>
  <si>
    <t>7.1.2 งานเดินท่อโสโครก ท่อน้ำทิ้ง ท่อน้ำดี ชั้น 2</t>
  </si>
  <si>
    <t>7.1.3 งานก่อผนังอิฐฉาบปูนห้องน้ำชั้น 2</t>
  </si>
  <si>
    <t>7.1.4งานเทพื้นห้องน้ำ ชั้น 2</t>
  </si>
  <si>
    <t xml:space="preserve">7.1.5 งานปูกระเบื้องพื้น และผนัง ชั้น </t>
  </si>
  <si>
    <t>7.1.6 งานติดตั้งสุขภัณฑ์ ห้องน้ำชั้น 2</t>
  </si>
  <si>
    <t>7.1.7 งานพื้นผิวกระเบื้องยางชั้น 2</t>
  </si>
  <si>
    <t xml:space="preserve">7.1.8 งานกั้นห้องผนังเบายิปซั่มบอร์ดและฝ้าเพดาน ชั้น 2 </t>
  </si>
  <si>
    <t xml:space="preserve">7.1.9 งานติดตั้งรางระบายน้ำตามแนวทางเดินเชื่อมห้องน้ำ ชั้น 2 อาคารเทคโนโลยีสารสนเทศ </t>
  </si>
  <si>
    <t>7.1.10 งานทาสีภายใน ชั้น 2</t>
  </si>
  <si>
    <t xml:space="preserve">7.2 ส่วนงานเฟอร์นิเจอร์ ตกแต่งภายใน และอื่น ๆ </t>
  </si>
  <si>
    <t>7.2.1 งานเดินท่อร้อยสายระบบสายสัญญาณภาพและเสียงห้องฝึกอบรมและห้องVideo Conference ชั้น 2</t>
  </si>
  <si>
    <t>7.2.2 งานเดินท่อร้อยสายระบบไฟฟ้าแสงสว่างและเต้ารับ ชั้น 2</t>
  </si>
  <si>
    <t>7.2.3 งานเดินท่อร้อยสายระบบสายสัญญาณทองแดงตีเกลียวและสายสัญญาณสื่อสาร ชั้น 2</t>
  </si>
  <si>
    <t xml:space="preserve">7.2.4 รื้อถอน ขนย้าย ติดตั้ง และบริการ งานระบบปรับอากาศและระบายอากาศ ชั้น 2 </t>
  </si>
  <si>
    <t xml:space="preserve">7.2.5 งานติดตั้งครุภัณฑ์ระบบภาพและเสียงห้องวีดีทัศน์ เพื่อการเรียนรู้ด้วยตัวเอง ชั้น 4  </t>
  </si>
  <si>
    <t xml:space="preserve">7.2.6 งานติดตั้งครุภัณฑ์ระบบภาพและเสียงห้องประชุมเอนกประสงค์ และปฏิบัติการยุทธศาสตร์ ชั้น 3  </t>
  </si>
  <si>
    <t>7.2.7 งานติดตั้งครุภัณฑ์ระบบนำเสนอข้อมูลข่าวสารแบบดิจิตอล (Information Display) ภายนอกอาคาร จำนวน 1 จอ</t>
  </si>
  <si>
    <t>7.2.8 ส่งงานงวดที่ 7</t>
  </si>
  <si>
    <t>งวดที่ 8  จะจ่ายเงินจำนวน  14,997,250  บาท (สิบสี่ล้านเก้าแสนเก้าหมื่นเจ็ดพันสองร้อยห้าสิบบาทถ้วน) เมื่อผู้รับจ้างได้ทำงานส่วนอาคารเทคโนโลยีสารสนเทศ</t>
  </si>
  <si>
    <t>8.1 งานสถาปัตยกรรม ,งานวิศวกรรมสุขาภิบาล ,งานวิศวกรรมไฟฟ้ากำลัง ,งานวิศวกรรมไฟฟ้าสื่อสาร และสารสนเทศ,งานตกแต่งภายในและครุภัณฑ์เฟอร์นิเจอร์ ,งานระบบปรับอากาศ-ระบายอากาศ   และงานอื่นๆ    ตามรูปแบบ และรายการ</t>
  </si>
  <si>
    <t>8.2 งานติดตั้งครุภัณฑ์</t>
  </si>
  <si>
    <t>ติดตั้งระบบนำเสนอข้อมูลข่าวสารแบบดิจิตอล (Information Display) ภายในอาคารเทคโนโลยีสารสนเทศ</t>
  </si>
  <si>
    <t>งานติดตั้งระบบเครือข่ายคอมพิวเตอร์ไร้สาย ภายในอาคารเทคโนโลยีสารสนเทศ</t>
  </si>
  <si>
    <t>งานติดตั้งอุปกรณ์สลับสัญญาณเครือข่ายคอมพิวเตอร์ ภายในอาคารเทคโนโลยีสารสนเทศ</t>
  </si>
  <si>
    <t>งานติดตั้งระบบโทรทัศน์วงจรปิด ภายในอาคารเทคโนโลยีสารสนเทศ</t>
  </si>
  <si>
    <t>ทดสอบการทำงานของระบบทั้งหมด</t>
  </si>
  <si>
    <t>ส่งงานงวดสุดท้าย</t>
  </si>
  <si>
    <t>งวดที่ 1</t>
  </si>
  <si>
    <t>งวดที่ 2</t>
  </si>
  <si>
    <t>งวดที่ 3</t>
  </si>
  <si>
    <t>เฉลี่ย/วัน</t>
  </si>
  <si>
    <t>ปริมาณ/คน</t>
  </si>
  <si>
    <t xml:space="preserve">จะจ่ายเงินให้ผู้รับจ้าง จำนวน  </t>
  </si>
  <si>
    <t xml:space="preserve">แล้วเสร็จภายใน  </t>
  </si>
  <si>
    <t>วัน  นับตั้งแต่วันที่เริ่มดำเนินการตามสัญญา</t>
  </si>
  <si>
    <t>ค่างาน</t>
  </si>
  <si>
    <t>เวลา</t>
  </si>
  <si>
    <t>งวดงานโครงการงานก่อสร้างอาคารอเนกประสงค์ (ศาลาร่มโพธิ์)</t>
  </si>
  <si>
    <t>มหาวิทยาลัยราชภัฏเชียงใหม่</t>
  </si>
  <si>
    <t xml:space="preserve">ระยะเวลาการก่อสร้าง  </t>
  </si>
  <si>
    <t xml:space="preserve"> วัน นับตั้งแต่วันเริ่มดำเนินการตามสัญญา</t>
  </si>
  <si>
    <t>งานอื่นๆ</t>
  </si>
  <si>
    <t xml:space="preserve">งานติดตั้งป้ายโครงการแล้วเสร็จ </t>
  </si>
  <si>
    <t xml:space="preserve">งานขุดดินฐานรากแล้วเสร็จ </t>
  </si>
  <si>
    <t xml:space="preserve">งานเทคอนกรีตฐานรากแล้วเสร็จ </t>
  </si>
  <si>
    <t xml:space="preserve">งานเทคอนกรีตฐานเสาตอม่อแล้วเสร็จ </t>
  </si>
  <si>
    <t xml:space="preserve">งานเทคอนกรีตฐานคานคอดินแล้วเสร็จ </t>
  </si>
  <si>
    <t xml:space="preserve">งานเทคอนกรีตพื้นชั้นที่ 1 แล้วเสร็จ </t>
  </si>
  <si>
    <t xml:space="preserve">งานเทคอนกรีตเสาชั้นที่ 1 แล้วเสร็จ </t>
  </si>
  <si>
    <t>งานล้อมรั้วกั้นบริเวณพื้นที่ก่อสร้างแล้วเสร็จ</t>
  </si>
  <si>
    <t>งานติดตั้งโครงหลังคาแล้วเสร็จ</t>
  </si>
  <si>
    <t xml:space="preserve">งานก่ออิฐฉาบปูนผนังแล้วเสร็จ </t>
  </si>
  <si>
    <t xml:space="preserve">งานติดตั้งผนังตกแต่งและแผงบังแดดรอบอาคารแล้วเสร็จ </t>
  </si>
  <si>
    <t xml:space="preserve">งานติดตั้งฝ้าเพดานรอบอาคารแล้วเสร็จ </t>
  </si>
  <si>
    <t xml:space="preserve">งานวัสดุปูพื้นผิวภายในและทางเดินรอบแล้วเสร็จ </t>
  </si>
  <si>
    <t xml:space="preserve">งานติดตั้งเวทีและวัสดุกรุผิวตกแต่งแล้วเสร็จ </t>
  </si>
  <si>
    <t xml:space="preserve">งานติดตั้งระบบไฟฟ้าแสงสว่าง และระบบไฟฟ้ากำลังแล้วเสร็จ </t>
  </si>
  <si>
    <t xml:space="preserve">งานปรับพื้นที่และปูพื้นบล็อกหญ้าแล้วเสร็จ </t>
  </si>
  <si>
    <t xml:space="preserve">งานติดตั้งป้ายตัวอักษรสแตนเลสแล้วเสร็จ </t>
  </si>
  <si>
    <t xml:space="preserve">งานติดตั้งรางน้ำสังกะสีหลังคาแล้วเสร็จ </t>
  </si>
  <si>
    <t xml:space="preserve">งานติดตั้งงานระบบท่อระบายน้ำฝนแล้วเสร็จ </t>
  </si>
  <si>
    <t xml:space="preserve">งานติดตั้งระบบอุปกรณ์ไฟฟ้าสำรองฉุกเฉินแล้วเสร็จ </t>
  </si>
  <si>
    <t xml:space="preserve">งานทาสีภายในและภายนอกแล้วเสร็จ </t>
  </si>
  <si>
    <t xml:space="preserve">  % ของราคาประมูล  เมื่อผู้รับจ้างปฏิบัติงาน ดังนี้</t>
  </si>
  <si>
    <t>งานติดตั้งระบบอุปกรณ์เตือนภัย ส่งสัญญาณและดับเพลิงทั้งหมดแล้วเสร็จ</t>
  </si>
  <si>
    <t>ตั้งไว้</t>
  </si>
  <si>
    <t>ค่างานทำจริง</t>
  </si>
  <si>
    <t>งานรื้อถอน ปรับพื้นที่บริเวณก่อสร้างและปักผังแล้วเสร็จ</t>
  </si>
  <si>
    <t>งานวัสดุมุงหลังคาและติดตั้งฉนวนกันความร้อนแล้วเสร็จ</t>
  </si>
  <si>
    <t xml:space="preserve">งานติดตั้งพัดลมแขวนเพดานแล้วเสร็จ </t>
  </si>
  <si>
    <t>งานเก็บรายละเอียดให้เป็นไปตามแบบรูปรายการ และทำความสะอาดเพื่อส่งมอบงาน</t>
  </si>
  <si>
    <t>งานโครงหลังคา (ตามสัญญา)</t>
  </si>
  <si>
    <t>T1'</t>
  </si>
  <si>
    <t xml:space="preserve">  -</t>
  </si>
  <si>
    <t>รวมราคางานโครงสร้าง 2 (แก้ไขใหม่)</t>
  </si>
  <si>
    <t>รวมราคางานโครงสร้าง 1 (ตามสัญญา)</t>
  </si>
  <si>
    <t>ประมาณการโดย   คณะกรรมการผู้ควบคุมงาน</t>
  </si>
  <si>
    <t>Factor F 1.2681</t>
  </si>
  <si>
    <r>
      <t xml:space="preserve">ดังนั้น   คิดเป็น </t>
    </r>
    <r>
      <rPr>
        <b/>
        <u/>
        <sz val="14"/>
        <rFont val="TH SarabunPSK"/>
        <family val="2"/>
      </rPr>
      <t xml:space="preserve">งานลด </t>
    </r>
    <r>
      <rPr>
        <b/>
        <sz val="14"/>
        <rFont val="TH SarabunPSK"/>
        <family val="2"/>
      </rPr>
      <t>จากสัญญาเป็นจำนวนเงิน</t>
    </r>
  </si>
  <si>
    <t>งานแก้ไขปรับเพิ่ม-ลด  โครงสร้างเหล็ก TRUSS หลังคา</t>
  </si>
  <si>
    <t>งานโครงหลังคา (แก้ไขใหม่)</t>
  </si>
  <si>
    <t xml:space="preserve"> รายการที่ 1 - รายการที่ 2 </t>
  </si>
  <si>
    <r>
      <t>รายการประมาณราคางานก่อสร้างอาคารอเนกประสงค์ (ศาลาร่มโพธิ์)</t>
    </r>
    <r>
      <rPr>
        <b/>
        <sz val="14"/>
        <color indexed="10"/>
        <rFont val="TH SarabunPSK"/>
        <family val="2"/>
      </rPr>
      <t xml:space="preserve"> </t>
    </r>
  </si>
  <si>
    <t>ส่วนที่ 1 งานต้นทุน ประเภทงานอาคาร</t>
  </si>
  <si>
    <t>เจ้าของอาคาร : มหาวิทยาลัยราชภัฏเชียงใหม่</t>
  </si>
  <si>
    <t>เมื่อวันที่</t>
  </si>
  <si>
    <t>หน่วย : บาท</t>
  </si>
  <si>
    <t xml:space="preserve">ส่วนที่ 1 ค่างานต้นทุน </t>
  </si>
  <si>
    <t xml:space="preserve">ราคากลาง (ตัวอักษร) </t>
  </si>
  <si>
    <t>งานรื้อถอน</t>
  </si>
  <si>
    <t>งานรื้อถอนพื้น คสล. วางบนดิน</t>
  </si>
  <si>
    <t>ขุดดิน ถมกลับ</t>
  </si>
  <si>
    <t xml:space="preserve">งานไม้แบบ </t>
  </si>
  <si>
    <t>ไม้แบบ (ใช้ 80%)</t>
  </si>
  <si>
    <t>ฐานคสล. สำหรับครองราก</t>
  </si>
  <si>
    <t>งานเสาตอม่อ</t>
  </si>
  <si>
    <t>งานพื้นชั้นที่ 1</t>
  </si>
  <si>
    <t>ดินถมบดอัดแน่น</t>
  </si>
  <si>
    <t>ค่าบดอัดดิน</t>
  </si>
  <si>
    <t>เหล็ก DB 12(Joint)</t>
  </si>
  <si>
    <t>พลาสติกรองพื้น</t>
  </si>
  <si>
    <t>ค่าวัสดุสิ้นเปลืองตัด Jointและหยอดยาง</t>
  </si>
  <si>
    <t>เหล็กกล่อง 50x50x2.3 มม.</t>
  </si>
  <si>
    <t>เหล็ก C 150x50x20x3.2 มม.</t>
  </si>
  <si>
    <t>Wire Mesh 4mm@0.25# สำหรับติดตั้งแผ่นฉนวนกันความร้อน</t>
  </si>
  <si>
    <t>งานสถาปัตยกรรม</t>
  </si>
  <si>
    <t>พื้นปูกระเบื้องเซรามิค ขนาด 0.30x0.30 ม.</t>
  </si>
  <si>
    <t>พื้นปูกระเบื้องเซรามิค ขนาด 0.30x0.30 ม. เปลี่ยนเป็นพื้นผิวขัดมัน</t>
  </si>
  <si>
    <t>งานผนังสมาร์ทบอร์ด 6 มม.โครงคร่าวเหล็กกล่อง 2"x2" @1 m</t>
  </si>
  <si>
    <t>งานฝ้าเพดานสมาร์ทบอร์ด 6 มม.โครงคร่าวเหล็กกล่อง 2"x2" @1 m</t>
  </si>
  <si>
    <t>เหล็กกล่อง 150x50x3.2 มม. สำหรับทำแผงประดับ</t>
  </si>
  <si>
    <t>เหล็กกล่อง 150x150x4.5 มม. สำหรับทำแผงประดับ</t>
  </si>
  <si>
    <t>แผงบังแดดไม้เทียม 4"เว้นร่อง 2"โครงคร่าวเหล็กกล่อง 2"x2"</t>
  </si>
  <si>
    <t>งานทาสีกันสนิมและทาสีน้ำมันโครงเหล็ก</t>
  </si>
  <si>
    <t>งานป้ายตัวอักษรสแตนเลสตามแบบรูป</t>
  </si>
  <si>
    <t xml:space="preserve">หลังคา Metal Sheet หนา 0.40 มม. </t>
  </si>
  <si>
    <t>ฉนวนกันความร้อน หนา 3"</t>
  </si>
  <si>
    <t>เหล็กกล่อง 100x50x2.3 มม.</t>
  </si>
  <si>
    <t>เหล็กกล่อง 100x100x2.3 มม.</t>
  </si>
  <si>
    <t>โคมไฟชนิดแขวนเพดาน</t>
  </si>
  <si>
    <t>โคมไฟกิ่งติดผนัง</t>
  </si>
  <si>
    <t>โคมไฟสปอร์ตไลท์ 500 W (ส่องป้าย)</t>
  </si>
  <si>
    <t>ปลั๊ก (ชนิดฝังในผนัง มีสายดิน)</t>
  </si>
  <si>
    <t>ตู้ควบคุมระบบไฟฟ้า</t>
  </si>
  <si>
    <t>Accessories อุปกรณ์เสริมงานสายไฟและท่อร้อยสายไฟ</t>
  </si>
  <si>
    <t>งานระบบสุขาภิบาล</t>
  </si>
  <si>
    <t>งานท่อระบายน้ำฝน PVC.Ø3"  ชั้น 8.5</t>
  </si>
  <si>
    <t>งานท่อระบายน้ำฝน PVC.Ø4"  ชั้น 8.5</t>
  </si>
  <si>
    <t>Roofdrain Ø3"</t>
  </si>
  <si>
    <t>Accessories</t>
  </si>
  <si>
    <t>งานครุภัณฑ์จัดสร้าง</t>
  </si>
  <si>
    <t>งานติดตั้งอุปกรณ์ดับเพลิงชนิดมือถือ</t>
  </si>
  <si>
    <t>งานติดตั้งอุปกรณ์เตือนไฟไหม้ชนิดมือกด</t>
  </si>
  <si>
    <t>งานติดตั้งอุปกรณ์ส่งสัญญาณไฟไหม้ชนิดมือกด</t>
  </si>
  <si>
    <t>งานติดตั้งอุปกรณ์ไฟฟ้าสำรองฉุกเฉินและเดินสาย</t>
  </si>
  <si>
    <t>งานติดตั้งพัดลมแขวนเพดานพร้อมสวิตซ์และเดินสาย</t>
  </si>
  <si>
    <t>งาน</t>
  </si>
  <si>
    <t>หน่วยงานออกแบบแปลนและรายการ :  หน่วยวิศวกรรมและสถาปัตยกรรม งานอาคารสถานที่และสาธารณูปการ กองอาคารสถานที่</t>
  </si>
  <si>
    <t>คำนวณราคาเมื่อวันที่</t>
  </si>
  <si>
    <t xml:space="preserve">คำนวณราคาเมื่อวันที่    </t>
  </si>
  <si>
    <t xml:space="preserve">หน่วย : บาท  </t>
  </si>
  <si>
    <t>รวมเป็นเงิน</t>
  </si>
  <si>
    <t>งานปรับปรุง</t>
  </si>
  <si>
    <t>รายการประมาณราคา</t>
  </si>
  <si>
    <t>สรุปผลการประมาณราคา</t>
  </si>
  <si>
    <t xml:space="preserve"> รวมราคาเป็นจำนวนเงินทั้งสิ้น(บาท)</t>
  </si>
  <si>
    <t>แบบสรุปราคากลาง</t>
  </si>
  <si>
    <t>FACTOR F</t>
  </si>
  <si>
    <t>เงื่อนไขการใช้ตาราง Factor F</t>
  </si>
  <si>
    <t>เงินล่วงหน้าจ่าย         15.00 %</t>
  </si>
  <si>
    <t>เงินประกันผลงานหัก    0.00 %</t>
  </si>
  <si>
    <t>ดอกเบี้ยเงินกู้            6.00 %</t>
  </si>
  <si>
    <t>ค่าภาษีมูลค่าเพิ่ม        7.00 %</t>
  </si>
  <si>
    <t>งานรื้อถอนดวงโคมพร้อมสายไฟฟ้า</t>
  </si>
  <si>
    <t>สายไฟ</t>
  </si>
  <si>
    <t xml:space="preserve"> - สายไฟ 2.5 sq.mm. IEC 01  </t>
  </si>
  <si>
    <t>เมตร</t>
  </si>
  <si>
    <t xml:space="preserve"> - สายไฟ 1.5 sq.mm. IEC 01  </t>
  </si>
  <si>
    <t xml:space="preserve"> - อุปกรณ์ประกอบสายไฟฟ้า</t>
  </si>
  <si>
    <t>ท่อ</t>
  </si>
  <si>
    <t xml:space="preserve"> - อุปกรณ์ประกอบท่อ</t>
  </si>
  <si>
    <t>สวิตช์ไฟ</t>
  </si>
  <si>
    <t>ค่าครุภัณฑ์</t>
  </si>
  <si>
    <t>ค่าใช้จ่ายพิเศษ</t>
  </si>
  <si>
    <t>รวมราคาค่าก่อสร้าง</t>
  </si>
  <si>
    <t>โครงการ : ปรับปรุงห้องสมุดทางภาษา</t>
  </si>
  <si>
    <t>สถานที่ก่อสร้าง  : มหาวิทยาลัยราชภัฏเชียงใหม่</t>
  </si>
  <si>
    <t>ประเภท  : งานอาคาร</t>
  </si>
  <si>
    <t>งานปรับปรุงห้องสมุดทางภาษา</t>
  </si>
  <si>
    <t>งานรื้อผนังกระจกกรอบอลูมิเนียม</t>
  </si>
  <si>
    <t>งานรื้อถอนฝ้ายิบซั่มฉาบเรียบ</t>
  </si>
  <si>
    <t>งานรื้อถอนพัดลมโคจร</t>
  </si>
  <si>
    <t>โคมไฟฟลูออเรสเซนต์ขาสปริงหลอดLED 1x18w</t>
  </si>
  <si>
    <t>โคมไฟดาวน์ไลท์LED 9w</t>
  </si>
  <si>
    <t>เต้ารับคู่</t>
  </si>
  <si>
    <t xml:space="preserve"> - ท่อ uPVC 3/4"</t>
  </si>
  <si>
    <t xml:space="preserve"> - ท่อ uPVC 1/2"</t>
  </si>
  <si>
    <t>กรอบรูปอะครีลิค ติดผนัง A3 48x36ซม.</t>
  </si>
  <si>
    <t>ตัว</t>
  </si>
  <si>
    <t>ลบ.ฟ.</t>
  </si>
  <si>
    <t>หลอดไฟเส้น LED แสงสีส้ม</t>
  </si>
  <si>
    <t>งานโต๊ะ-เก้าอี้</t>
  </si>
  <si>
    <t>VAT</t>
  </si>
  <si>
    <t>งานครุภัณฑ์จัดซื้อ</t>
  </si>
  <si>
    <t>ชุดโต๊ะไม้พร้อมเก้าอี้ 6 ตัว</t>
  </si>
  <si>
    <t>โต๊ะ-เก้าอี้</t>
  </si>
  <si>
    <t>งานติดตั้งโครงคร่าวเหล็กชุบสังกะสีและบุแผ่นฝ้ายิปซั่ม หนา 9มม. พร้อมฉาบรอยต่อเรียบ</t>
  </si>
  <si>
    <t>งานติดตั้งโครงคร่าวไม้และตีแผ่นฝ้าไม้ระแนงไฟเบอร์ซีเมนต์ หนา 8 มม. (ตีชิดเก็บร่องรอยต่อ)</t>
  </si>
  <si>
    <t>งานติดตั้งพื้นไวนิลลายไม้ หนา 8 มม.</t>
  </si>
  <si>
    <t>งานรื้อถอนแอร์</t>
  </si>
  <si>
    <t>งานติดตั้งท็อปโต๊ะคอมพิวเตอร์ไม้เนื้อแข็ง</t>
  </si>
  <si>
    <t>งานติดตั้งเครื่องปรับอากาศขนาด 18,000 BTU (ของเดิม)</t>
  </si>
  <si>
    <t>งานตู้เฟอร์นิเจอร์ บิวท์อิน โครงไม้เนื้อแข็งกรุไม้อัดยาง หนา 4 มม.</t>
  </si>
  <si>
    <t xml:space="preserve"> กรุปิดด้วยวัสดุพื้นผิวลายไม้หนา 0.8 มม. ขนาด 0.70x6.10x0.90 ม.</t>
  </si>
  <si>
    <t>กรุปิดด้วยวัสดุพื้นผิวลายไม้หนา 0.8 มม. ชั้นวางช่องเปิดไม่มีหน้าบาน ขนาด 0.32x20.74x1.00 ม.</t>
  </si>
  <si>
    <t>งานปรับปรุงห้องสมุดทางภาษา (ต่อ)</t>
  </si>
  <si>
    <t>งานทาสี</t>
  </si>
  <si>
    <t>ตัวหนังสือสแตนเลส ขนาดสูง 8 นิ้ว หนา 10 มม.</t>
  </si>
  <si>
    <t>ตัวหนังสืออะคริลิคสีดำเงา ขนาดสูง 8 นิ้ว หนา 3 มม.</t>
  </si>
  <si>
    <t>แผ่นไม้ยางพาราประสาน เกรด BC หนา 20 มม.</t>
  </si>
  <si>
    <t>งานทาสีน้ำพลาสติก</t>
  </si>
  <si>
    <t>กรุปิดด้วยวัสดุพื้นผิวลายไม้หนา 0.8 มม. ชั้นวางช่องเปิดไม่มีหน้าบาน ขนาด 0.32x8.20x2.80 ม.</t>
  </si>
  <si>
    <t>ประตูอลูมิเนียมบานคู่เลื่อนสลับ ขนาด 2.00x2.00 ม.</t>
  </si>
  <si>
    <t>งานทาสีรองพื้นเหล็กกันสนิม</t>
  </si>
  <si>
    <t>งานทาสีน้ำมันทับหน้า</t>
  </si>
  <si>
    <t>งานเคาน์เตอร์เฟอร์นิเจอร์ บิวท์อิน โครงไม้เนื้อแข็งกรุไม้อัดยาง หนา 4 มม.</t>
  </si>
  <si>
    <t>งานรื้อถอนชุดประตูอลูมิเนียมพร้อมกระจก</t>
  </si>
  <si>
    <t>เหล็กกล่อง 1 1/2 นิ้ว x 1 1/2 นิ้ว หนา 2.0 มม.</t>
  </si>
  <si>
    <t>งานปิดทับช่องกระจกด้วยแผ่นไฟเบอร์ซีเมนต์บอร์ด หนา 4 มม. ทาสีขาว</t>
  </si>
  <si>
    <t>งานผนังประดับโครงเหล็กกล่อง 1นิ้วx1นิ้ว หนา 1.2 มม.กรุไม้อัดหนา 4 มม. ปิดทับด้วยวัสดุลายไม้</t>
  </si>
  <si>
    <t>เก้าอี้สำหรับโต๊ะคอมพิวเตอร์</t>
  </si>
  <si>
    <t>แบบ ปร. 4 และ ปร.5 ที่แนบ  จำนวน 2 ชุด</t>
  </si>
  <si>
    <t xml:space="preserve">ประมาณราคาตามแบบ ปร. 4 ข.  จำนวน </t>
  </si>
  <si>
    <t xml:space="preserve">ประมาณราคาตามแบบ ปร. 4  ก.  จำนวน </t>
  </si>
  <si>
    <t xml:space="preserve">คำนวณราคาโดย  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</si>
</sst>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87" formatCode="_-* #,##0_-;\-* #,##0_-;_-* &quot;-&quot;_-;_-@_-"/>
    <numFmt numFmtId="188" formatCode="_-&quot;฿&quot;* #,##0.00_-;\-&quot;฿&quot;* #,##0.00_-;_-&quot;฿&quot;* &quot;-&quot;??_-;_-@_-"/>
    <numFmt numFmtId="189" formatCode="_-* #,##0.00_-;\-* #,##0.00_-;_-* &quot;-&quot;??_-;_-@_-"/>
    <numFmt numFmtId="190" formatCode="0.0"/>
    <numFmt numFmtId="191" formatCode="0.0000"/>
    <numFmt numFmtId="192" formatCode="_-* #,##0.0_-;\-* #,##0.0_-;_-* &quot;-&quot;??_-;_-@_-"/>
    <numFmt numFmtId="193" formatCode="_-* #,##0_-;\-* #,##0_-;_-* &quot;-&quot;??_-;_-@_-"/>
    <numFmt numFmtId="194" formatCode="_-* #,##0.0000_-;\-* #,##0.0000_-;_-* &quot;-&quot;??_-;_-@_-"/>
    <numFmt numFmtId="195" formatCode="[$-F800]dddd\,\ mmmm\ dd\,\ yyyy"/>
    <numFmt numFmtId="196" formatCode="_-* #,##0.00_-;\-* #,##0.00_-;_-* &quot;-&quot;_-;_-@_-"/>
    <numFmt numFmtId="197" formatCode="_-* #,##0.00000000000000_-;\-* #,##0.00000000000000_-;_-* &quot;-&quot;??_-;_-@_-"/>
    <numFmt numFmtId="198" formatCode="0.000000000000000000000"/>
    <numFmt numFmtId="199" formatCode="General_)"/>
    <numFmt numFmtId="200" formatCode="&quot;\&quot;#,##0;[Red]&quot;\&quot;\-#,##0"/>
    <numFmt numFmtId="201" formatCode="_ * #,##0.00_ ;_ * \-#,##0.00_ ;_ * &quot;-&quot;??_ ;_ @_ "/>
    <numFmt numFmtId="202" formatCode="_ * #,##0_ ;_ * \-#,##0_ ;_ * &quot;-&quot;_ ;_ @_ "/>
    <numFmt numFmtId="203" formatCode="&quot;฿&quot;\t#,##0_);\(&quot;฿&quot;\t#,##0\)"/>
    <numFmt numFmtId="204" formatCode="\t0.00E+00"/>
    <numFmt numFmtId="205" formatCode="#,##0.0_);\(#,##0.0\)"/>
    <numFmt numFmtId="206" formatCode="\ว\ว\/\ด\ด\/\ป\ป"/>
    <numFmt numFmtId="207" formatCode="0.0&quot;  &quot;"/>
    <numFmt numFmtId="208" formatCode="_-* #,##0.00\ _D_M_-;\-* #,##0.00\ _D_M_-;_-* &quot;-&quot;??\ _D_M_-;_-@_-"/>
    <numFmt numFmtId="209" formatCode="0.00_)"/>
    <numFmt numFmtId="210" formatCode="dd\-mmm\-yy_)"/>
    <numFmt numFmtId="211" formatCode="_-* #,##0\ &quot;DM&quot;_-;\-* #,##0\ &quot;DM&quot;_-;_-* &quot;-&quot;\ &quot;DM&quot;_-;_-@_-"/>
    <numFmt numFmtId="212" formatCode="_-* #,##0.00\ &quot;DM&quot;_-;\-* #,##0.00\ &quot;DM&quot;_-;_-* &quot;-&quot;??\ &quot;DM&quot;_-;_-@_-"/>
    <numFmt numFmtId="213" formatCode="[$-101041E]d\ mmmm\ yyyy;@"/>
    <numFmt numFmtId="214" formatCode="[$-1070000]d/m/yy;@"/>
    <numFmt numFmtId="215" formatCode="#,###.#"/>
    <numFmt numFmtId="216" formatCode="\t&quot;$&quot;#,##0_);\(\t&quot;$&quot;#,##0\)"/>
    <numFmt numFmtId="217" formatCode="#."/>
    <numFmt numFmtId="218" formatCode="\$#,##0\ ;\(\$#,##0\)"/>
    <numFmt numFmtId="219" formatCode="#,##0&quot; $&quot;;[Red]\-#,##0&quot; $&quot;"/>
    <numFmt numFmtId="220" formatCode="#,##0\ &quot;F&quot;;[Red]\-#,##0\ &quot;F&quot;"/>
    <numFmt numFmtId="221" formatCode="mm/dd/yy"/>
    <numFmt numFmtId="222" formatCode="[$-107041E]d\ mmmm\ yyyy;@"/>
  </numFmts>
  <fonts count="20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u/>
      <sz val="14"/>
      <color indexed="12"/>
      <name val="Cordia New"/>
      <family val="2"/>
    </font>
    <font>
      <b/>
      <sz val="14"/>
      <name val="Angsana New"/>
      <family val="1"/>
    </font>
    <font>
      <sz val="14"/>
      <name val="Angsana New"/>
      <family val="1"/>
    </font>
    <font>
      <sz val="14"/>
      <name val="AngsanaUPC"/>
      <family val="1"/>
      <charset val="222"/>
    </font>
    <font>
      <sz val="15"/>
      <name val="Browallia New"/>
      <family val="2"/>
    </font>
    <font>
      <b/>
      <sz val="15"/>
      <name val="Browallia New"/>
      <family val="2"/>
    </font>
    <font>
      <sz val="12"/>
      <name val="AngsanaUPC"/>
      <family val="1"/>
      <charset val="222"/>
    </font>
    <font>
      <b/>
      <sz val="18"/>
      <color indexed="18"/>
      <name val="IrisUPC"/>
      <family val="2"/>
      <charset val="222"/>
    </font>
    <font>
      <b/>
      <sz val="18"/>
      <color indexed="18"/>
      <name val="EucrosiaUPC"/>
      <family val="1"/>
      <charset val="222"/>
    </font>
    <font>
      <b/>
      <sz val="18"/>
      <name val="IrisUPC"/>
      <family val="2"/>
      <charset val="222"/>
    </font>
    <font>
      <b/>
      <sz val="16"/>
      <name val="AngsanaUPC"/>
      <family val="1"/>
      <charset val="222"/>
    </font>
    <font>
      <b/>
      <sz val="18"/>
      <name val="AngsanaUPC"/>
      <family val="1"/>
      <charset val="222"/>
    </font>
    <font>
      <b/>
      <sz val="18"/>
      <color indexed="62"/>
      <name val="AngsanaUPC"/>
      <family val="1"/>
      <charset val="222"/>
    </font>
    <font>
      <sz val="18"/>
      <name val="AngsanaUPC"/>
      <family val="1"/>
      <charset val="222"/>
    </font>
    <font>
      <b/>
      <sz val="16"/>
      <color indexed="16"/>
      <name val="AngsanaUPC"/>
      <family val="1"/>
      <charset val="222"/>
    </font>
    <font>
      <sz val="16"/>
      <name val="AngsanaUPC"/>
      <family val="1"/>
      <charset val="222"/>
    </font>
    <font>
      <sz val="16"/>
      <color indexed="10"/>
      <name val="AngsanaUPC"/>
      <family val="1"/>
      <charset val="222"/>
    </font>
    <font>
      <b/>
      <sz val="15"/>
      <name val="AngsanaUPC"/>
      <family val="1"/>
      <charset val="222"/>
    </font>
    <font>
      <sz val="16"/>
      <color indexed="12"/>
      <name val="AngsanaUPC"/>
      <family val="1"/>
      <charset val="222"/>
    </font>
    <font>
      <sz val="14"/>
      <name val="Cordia New"/>
      <family val="2"/>
    </font>
    <font>
      <sz val="16"/>
      <name val="Angsana New"/>
      <family val="1"/>
    </font>
    <font>
      <sz val="16"/>
      <color indexed="20"/>
      <name val="AngsanaUPC"/>
      <family val="1"/>
      <charset val="222"/>
    </font>
    <font>
      <sz val="16"/>
      <color indexed="17"/>
      <name val="AngsanaUPC"/>
      <family val="1"/>
      <charset val="222"/>
    </font>
    <font>
      <sz val="16"/>
      <color indexed="8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sz val="16"/>
      <color indexed="17"/>
      <name val="AngsanaUPC"/>
      <family val="1"/>
      <charset val="222"/>
    </font>
    <font>
      <b/>
      <sz val="16"/>
      <color indexed="8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b/>
      <i/>
      <sz val="16"/>
      <name val="Angsana New"/>
      <family val="1"/>
    </font>
    <font>
      <b/>
      <sz val="16"/>
      <name val="Angsana New"/>
      <family val="1"/>
    </font>
    <font>
      <sz val="14"/>
      <color indexed="12"/>
      <name val="AngsanaUPC"/>
      <family val="1"/>
      <charset val="222"/>
    </font>
    <font>
      <sz val="14"/>
      <color indexed="20"/>
      <name val="AngsanaUPC"/>
      <family val="1"/>
      <charset val="222"/>
    </font>
    <font>
      <sz val="14"/>
      <color indexed="17"/>
      <name val="AngsanaUPC"/>
      <family val="1"/>
      <charset val="222"/>
    </font>
    <font>
      <sz val="14"/>
      <color indexed="8"/>
      <name val="AngsanaUPC"/>
      <family val="1"/>
      <charset val="222"/>
    </font>
    <font>
      <b/>
      <sz val="18"/>
      <color indexed="12"/>
      <name val="AngsanaUPC"/>
      <family val="1"/>
      <charset val="222"/>
    </font>
    <font>
      <sz val="14"/>
      <name val="SV Rojchana"/>
    </font>
    <font>
      <sz val="14"/>
      <name val="AngsanaUPC"/>
      <family val="1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4"/>
      <name val="AngsanaUPC"/>
      <family val="1"/>
    </font>
    <font>
      <sz val="8"/>
      <name val="Arial"/>
      <family val="2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6"/>
      <name val="DilleniaUPC"/>
      <family val="1"/>
      <charset val="222"/>
    </font>
    <font>
      <sz val="12"/>
      <name val="Angsana New"/>
      <family val="1"/>
    </font>
    <font>
      <sz val="20"/>
      <color indexed="10"/>
      <name val="AngsanaUPC"/>
      <family val="1"/>
      <charset val="222"/>
    </font>
    <font>
      <vertAlign val="superscript"/>
      <sz val="14"/>
      <name val="Angsana New"/>
      <family val="1"/>
    </font>
    <font>
      <sz val="20"/>
      <color indexed="12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H Niramit AS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name val="TH Niramit AS"/>
    </font>
    <font>
      <sz val="10"/>
      <name val="Geneva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  <charset val="22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charset val="22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22"/>
    </font>
    <font>
      <sz val="10"/>
      <name val="Tms Rmn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22"/>
    </font>
    <font>
      <sz val="12"/>
      <name val="Helv"/>
    </font>
    <font>
      <sz val="11"/>
      <color indexed="20"/>
      <name val="Calibri"/>
      <family val="2"/>
    </font>
    <font>
      <sz val="11"/>
      <color indexed="10"/>
      <name val="Calibri"/>
      <family val="2"/>
      <charset val="22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19"/>
      <name val="Calibri"/>
      <family val="2"/>
      <charset val="222"/>
    </font>
    <font>
      <sz val="11"/>
      <color indexed="60"/>
      <name val="Calibri"/>
      <family val="2"/>
    </font>
    <font>
      <sz val="14"/>
      <name val="CordiaUPC"/>
      <family val="2"/>
      <charset val="222"/>
    </font>
    <font>
      <b/>
      <sz val="8"/>
      <name val="Arial"/>
      <family val="2"/>
    </font>
    <font>
      <b/>
      <sz val="11"/>
      <color indexed="63"/>
      <name val="Calibri"/>
      <family val="2"/>
      <charset val="222"/>
    </font>
    <font>
      <sz val="8"/>
      <name val="Wingdings"/>
      <charset val="2"/>
    </font>
    <font>
      <sz val="8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MS Sans Serif"/>
      <family val="2"/>
    </font>
    <font>
      <sz val="10"/>
      <name val="Times New Roman"/>
      <family val="1"/>
    </font>
    <font>
      <b/>
      <sz val="8"/>
      <color indexed="8"/>
      <name val="Helv"/>
    </font>
    <font>
      <i/>
      <sz val="11"/>
      <color indexed="23"/>
      <name val="Calibri"/>
      <family val="2"/>
    </font>
    <font>
      <b/>
      <sz val="18"/>
      <color indexed="62"/>
      <name val="Cambri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222"/>
    </font>
    <font>
      <b/>
      <sz val="11"/>
      <color indexed="9"/>
      <name val="Calibri"/>
      <family val="2"/>
    </font>
    <font>
      <sz val="10"/>
      <name val="Arial"/>
      <family val="2"/>
      <charset val="222"/>
    </font>
    <font>
      <b/>
      <sz val="16"/>
      <name val="TH Niramit AS"/>
    </font>
    <font>
      <sz val="16"/>
      <name val="TH Niramit AS"/>
    </font>
    <font>
      <b/>
      <i/>
      <sz val="16"/>
      <name val="TH Niramit AS"/>
    </font>
    <font>
      <sz val="16"/>
      <color indexed="9"/>
      <name val="TH Niramit AS"/>
    </font>
    <font>
      <sz val="16"/>
      <color indexed="10"/>
      <name val="TH Niramit AS"/>
    </font>
    <font>
      <i/>
      <sz val="16"/>
      <name val="TH Niramit AS"/>
    </font>
    <font>
      <b/>
      <u/>
      <sz val="16"/>
      <color indexed="10"/>
      <name val="TH Niramit AS"/>
    </font>
    <font>
      <sz val="11"/>
      <color theme="1"/>
      <name val="Tahoma"/>
      <family val="2"/>
      <charset val="222"/>
      <scheme val="minor"/>
    </font>
    <font>
      <sz val="14"/>
      <color theme="1"/>
      <name val="EucrosiaUPC"/>
      <family val="2"/>
      <charset val="222"/>
    </font>
    <font>
      <sz val="16"/>
      <color theme="1"/>
      <name val="AngsanaUPC"/>
      <family val="2"/>
      <charset val="222"/>
    </font>
    <font>
      <sz val="20"/>
      <color rgb="FFFF0000"/>
      <name val="AngsanaUPC"/>
      <family val="1"/>
      <charset val="222"/>
    </font>
    <font>
      <b/>
      <sz val="20"/>
      <color rgb="FFFF0000"/>
      <name val="AngsanaUPC"/>
      <family val="1"/>
      <charset val="222"/>
    </font>
    <font>
      <b/>
      <sz val="18"/>
      <color rgb="FFC00000"/>
      <name val="AngsanaUPC"/>
      <family val="1"/>
      <charset val="222"/>
    </font>
    <font>
      <sz val="14"/>
      <color rgb="FFC00000"/>
      <name val="AngsanaUPC"/>
      <family val="1"/>
      <charset val="222"/>
    </font>
    <font>
      <i/>
      <sz val="16"/>
      <color rgb="FFFF0000"/>
      <name val="Angsana New"/>
      <family val="1"/>
    </font>
    <font>
      <sz val="16"/>
      <color rgb="FFFF0000"/>
      <name val="Angsana New"/>
      <family val="1"/>
    </font>
    <font>
      <b/>
      <sz val="14"/>
      <color rgb="FFFF0000"/>
      <name val="Angsana New"/>
      <family val="1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B0F0"/>
      <name val="TH SarabunPSK"/>
      <family val="2"/>
    </font>
    <font>
      <sz val="14"/>
      <color rgb="FF7030A0"/>
      <name val="TH SarabunPSK"/>
      <family val="2"/>
    </font>
    <font>
      <b/>
      <sz val="14"/>
      <color rgb="FF7030A0"/>
      <name val="TH SarabunPSK"/>
      <family val="2"/>
    </font>
    <font>
      <sz val="14"/>
      <color rgb="FFFFFF00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color rgb="FFFF0000"/>
      <name val="Angsana New"/>
      <family val="1"/>
    </font>
    <font>
      <sz val="10"/>
      <color theme="1"/>
      <name val="Angsana New"/>
      <family val="1"/>
    </font>
    <font>
      <i/>
      <sz val="11"/>
      <color rgb="FFFF0000"/>
      <name val="Angsana New"/>
      <family val="1"/>
    </font>
    <font>
      <sz val="11"/>
      <color rgb="FFFF0000"/>
      <name val="TH SarabunPSK"/>
      <family val="2"/>
    </font>
    <font>
      <sz val="12"/>
      <color rgb="FFFF0000"/>
      <name val="TH SarabunPSK"/>
      <family val="2"/>
    </font>
    <font>
      <u val="singleAccounting"/>
      <sz val="12"/>
      <color rgb="FFFF0000"/>
      <name val="TH SarabunPSK"/>
      <family val="2"/>
    </font>
    <font>
      <i/>
      <u val="singleAccounting"/>
      <sz val="12"/>
      <color rgb="FFFF0000"/>
      <name val="TH SarabunPSK"/>
      <family val="2"/>
    </font>
    <font>
      <b/>
      <sz val="14"/>
      <color rgb="FF00B0F0"/>
      <name val="TH SarabunPSK"/>
      <family val="2"/>
    </font>
    <font>
      <sz val="14"/>
      <color rgb="FFFF0000"/>
      <name val="TH Niramit AS"/>
    </font>
    <font>
      <sz val="16"/>
      <color rgb="FFFF0000"/>
      <name val="TH Niramit AS"/>
    </font>
    <font>
      <sz val="16"/>
      <color rgb="FF7030A0"/>
      <name val="TH Niramit AS"/>
    </font>
    <font>
      <b/>
      <i/>
      <sz val="16"/>
      <color rgb="FFFF0000"/>
      <name val="TH Niramit AS"/>
    </font>
    <font>
      <b/>
      <sz val="22"/>
      <color rgb="FFFF0000"/>
      <name val="AngsanaUPC"/>
      <family val="1"/>
      <charset val="222"/>
    </font>
    <font>
      <b/>
      <i/>
      <sz val="16"/>
      <color theme="1"/>
      <name val="TH Niramit AS"/>
    </font>
    <font>
      <b/>
      <sz val="16"/>
      <color theme="1"/>
      <name val="TH Niramit AS"/>
    </font>
    <font>
      <b/>
      <sz val="16"/>
      <name val="TH SarabunPSK"/>
      <family val="2"/>
    </font>
  </fonts>
  <fills count="5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40">
    <xf numFmtId="0" fontId="0" fillId="0" borderId="0"/>
    <xf numFmtId="14" fontId="104" fillId="0" borderId="0"/>
    <xf numFmtId="7" fontId="104" fillId="0" borderId="0"/>
    <xf numFmtId="5" fontId="104" fillId="0" borderId="0"/>
    <xf numFmtId="0" fontId="41" fillId="0" borderId="0">
      <alignment vertical="center"/>
    </xf>
    <xf numFmtId="39" fontId="104" fillId="0" borderId="0"/>
    <xf numFmtId="199" fontId="42" fillId="0" borderId="0" applyFont="0" applyFill="0" applyBorder="0" applyAlignment="0" applyProtection="0"/>
    <xf numFmtId="200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201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4" fontId="45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04" fontId="63" fillId="0" borderId="0" applyFont="0" applyFill="0" applyBorder="0" applyAlignment="0" applyProtection="0"/>
    <xf numFmtId="204" fontId="46" fillId="0" borderId="0" applyFont="0" applyFill="0" applyBorder="0" applyAlignment="0" applyProtection="0"/>
    <xf numFmtId="202" fontId="44" fillId="0" borderId="0" applyFont="0" applyFill="0" applyBorder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7" fillId="0" borderId="0"/>
    <xf numFmtId="0" fontId="48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44" fillId="2" borderId="0"/>
    <xf numFmtId="37" fontId="104" fillId="0" borderId="0"/>
    <xf numFmtId="9" fontId="104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105" fillId="0" borderId="0"/>
    <xf numFmtId="0" fontId="44" fillId="0" borderId="0"/>
    <xf numFmtId="0" fontId="51" fillId="0" borderId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82" fillId="3" borderId="0" applyNumberFormat="0" applyBorder="0" applyAlignment="0" applyProtection="0"/>
    <xf numFmtId="0" fontId="107" fillId="9" borderId="0" applyNumberFormat="0" applyBorder="0" applyAlignment="0" applyProtection="0"/>
    <xf numFmtId="0" fontId="82" fillId="4" borderId="0" applyNumberFormat="0" applyBorder="0" applyAlignment="0" applyProtection="0"/>
    <xf numFmtId="0" fontId="107" fillId="10" borderId="0" applyNumberFormat="0" applyBorder="0" applyAlignment="0" applyProtection="0"/>
    <xf numFmtId="0" fontId="82" fillId="5" borderId="0" applyNumberFormat="0" applyBorder="0" applyAlignment="0" applyProtection="0"/>
    <xf numFmtId="0" fontId="107" fillId="11" borderId="0" applyNumberFormat="0" applyBorder="0" applyAlignment="0" applyProtection="0"/>
    <xf numFmtId="0" fontId="82" fillId="6" borderId="0" applyNumberFormat="0" applyBorder="0" applyAlignment="0" applyProtection="0"/>
    <xf numFmtId="0" fontId="107" fillId="8" borderId="0" applyNumberFormat="0" applyBorder="0" applyAlignment="0" applyProtection="0"/>
    <xf numFmtId="0" fontId="82" fillId="7" borderId="0" applyNumberFormat="0" applyBorder="0" applyAlignment="0" applyProtection="0"/>
    <xf numFmtId="0" fontId="107" fillId="7" borderId="0" applyNumberFormat="0" applyBorder="0" applyAlignment="0" applyProtection="0"/>
    <xf numFmtId="0" fontId="82" fillId="8" borderId="0" applyNumberFormat="0" applyBorder="0" applyAlignment="0" applyProtection="0"/>
    <xf numFmtId="0" fontId="107" fillId="11" borderId="0" applyNumberFormat="0" applyBorder="0" applyAlignment="0" applyProtection="0"/>
    <xf numFmtId="0" fontId="82" fillId="3" borderId="0" applyNumberFormat="0" applyBorder="0" applyAlignment="0" applyProtection="0"/>
    <xf numFmtId="0" fontId="82" fillId="4" borderId="0" applyNumberFormat="0" applyBorder="0" applyAlignment="0" applyProtection="0"/>
    <xf numFmtId="0" fontId="82" fillId="5" borderId="0" applyNumberFormat="0" applyBorder="0" applyAlignment="0" applyProtection="0"/>
    <xf numFmtId="0" fontId="82" fillId="6" borderId="0" applyNumberFormat="0" applyBorder="0" applyAlignment="0" applyProtection="0"/>
    <xf numFmtId="0" fontId="82" fillId="7" borderId="0" applyNumberFormat="0" applyBorder="0" applyAlignment="0" applyProtection="0"/>
    <xf numFmtId="0" fontId="82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2" borderId="0" applyNumberFormat="0" applyBorder="0" applyAlignment="0" applyProtection="0"/>
    <xf numFmtId="0" fontId="106" fillId="6" borderId="0" applyNumberFormat="0" applyBorder="0" applyAlignment="0" applyProtection="0"/>
    <xf numFmtId="0" fontId="106" fillId="9" borderId="0" applyNumberFormat="0" applyBorder="0" applyAlignment="0" applyProtection="0"/>
    <xf numFmtId="0" fontId="106" fillId="13" borderId="0" applyNumberFormat="0" applyBorder="0" applyAlignment="0" applyProtection="0"/>
    <xf numFmtId="0" fontId="82" fillId="9" borderId="0" applyNumberFormat="0" applyBorder="0" applyAlignment="0" applyProtection="0"/>
    <xf numFmtId="0" fontId="107" fillId="7" borderId="0" applyNumberFormat="0" applyBorder="0" applyAlignment="0" applyProtection="0"/>
    <xf numFmtId="0" fontId="82" fillId="10" borderId="0" applyNumberFormat="0" applyBorder="0" applyAlignment="0" applyProtection="0"/>
    <xf numFmtId="0" fontId="107" fillId="10" borderId="0" applyNumberFormat="0" applyBorder="0" applyAlignment="0" applyProtection="0"/>
    <xf numFmtId="0" fontId="82" fillId="12" borderId="0" applyNumberFormat="0" applyBorder="0" applyAlignment="0" applyProtection="0"/>
    <xf numFmtId="0" fontId="107" fillId="14" borderId="0" applyNumberFormat="0" applyBorder="0" applyAlignment="0" applyProtection="0"/>
    <xf numFmtId="0" fontId="82" fillId="6" borderId="0" applyNumberFormat="0" applyBorder="0" applyAlignment="0" applyProtection="0"/>
    <xf numFmtId="0" fontId="107" fillId="4" borderId="0" applyNumberFormat="0" applyBorder="0" applyAlignment="0" applyProtection="0"/>
    <xf numFmtId="0" fontId="82" fillId="9" borderId="0" applyNumberFormat="0" applyBorder="0" applyAlignment="0" applyProtection="0"/>
    <xf numFmtId="0" fontId="107" fillId="7" borderId="0" applyNumberFormat="0" applyBorder="0" applyAlignment="0" applyProtection="0"/>
    <xf numFmtId="0" fontId="82" fillId="13" borderId="0" applyNumberFormat="0" applyBorder="0" applyAlignment="0" applyProtection="0"/>
    <xf numFmtId="0" fontId="107" fillId="11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2" borderId="0" applyNumberFormat="0" applyBorder="0" applyAlignment="0" applyProtection="0"/>
    <xf numFmtId="0" fontId="82" fillId="6" borderId="0" applyNumberFormat="0" applyBorder="0" applyAlignment="0" applyProtection="0"/>
    <xf numFmtId="0" fontId="82" fillId="9" borderId="0" applyNumberFormat="0" applyBorder="0" applyAlignment="0" applyProtection="0"/>
    <xf numFmtId="0" fontId="82" fillId="13" borderId="0" applyNumberFormat="0" applyBorder="0" applyAlignment="0" applyProtection="0"/>
    <xf numFmtId="0" fontId="108" fillId="15" borderId="0" applyNumberFormat="0" applyBorder="0" applyAlignment="0" applyProtection="0"/>
    <xf numFmtId="0" fontId="108" fillId="10" borderId="0" applyNumberFormat="0" applyBorder="0" applyAlignment="0" applyProtection="0"/>
    <xf numFmtId="0" fontId="108" fillId="12" borderId="0" applyNumberFormat="0" applyBorder="0" applyAlignment="0" applyProtection="0"/>
    <xf numFmtId="0" fontId="108" fillId="16" borderId="0" applyNumberFormat="0" applyBorder="0" applyAlignment="0" applyProtection="0"/>
    <xf numFmtId="0" fontId="108" fillId="17" borderId="0" applyNumberFormat="0" applyBorder="0" applyAlignment="0" applyProtection="0"/>
    <xf numFmtId="0" fontId="108" fillId="18" borderId="0" applyNumberFormat="0" applyBorder="0" applyAlignment="0" applyProtection="0"/>
    <xf numFmtId="0" fontId="83" fillId="15" borderId="0" applyNumberFormat="0" applyBorder="0" applyAlignment="0" applyProtection="0"/>
    <xf numFmtId="0" fontId="109" fillId="7" borderId="0" applyNumberFormat="0" applyBorder="0" applyAlignment="0" applyProtection="0"/>
    <xf numFmtId="0" fontId="83" fillId="10" borderId="0" applyNumberFormat="0" applyBorder="0" applyAlignment="0" applyProtection="0"/>
    <xf numFmtId="0" fontId="109" fillId="19" borderId="0" applyNumberFormat="0" applyBorder="0" applyAlignment="0" applyProtection="0"/>
    <xf numFmtId="0" fontId="83" fillId="12" borderId="0" applyNumberFormat="0" applyBorder="0" applyAlignment="0" applyProtection="0"/>
    <xf numFmtId="0" fontId="109" fillId="13" borderId="0" applyNumberFormat="0" applyBorder="0" applyAlignment="0" applyProtection="0"/>
    <xf numFmtId="0" fontId="83" fillId="16" borderId="0" applyNumberFormat="0" applyBorder="0" applyAlignment="0" applyProtection="0"/>
    <xf numFmtId="0" fontId="109" fillId="4" borderId="0" applyNumberFormat="0" applyBorder="0" applyAlignment="0" applyProtection="0"/>
    <xf numFmtId="0" fontId="83" fillId="17" borderId="0" applyNumberFormat="0" applyBorder="0" applyAlignment="0" applyProtection="0"/>
    <xf numFmtId="0" fontId="109" fillId="7" borderId="0" applyNumberFormat="0" applyBorder="0" applyAlignment="0" applyProtection="0"/>
    <xf numFmtId="0" fontId="83" fillId="18" borderId="0" applyNumberFormat="0" applyBorder="0" applyAlignment="0" applyProtection="0"/>
    <xf numFmtId="0" fontId="109" fillId="10" borderId="0" applyNumberFormat="0" applyBorder="0" applyAlignment="0" applyProtection="0"/>
    <xf numFmtId="0" fontId="83" fillId="15" borderId="0" applyNumberFormat="0" applyBorder="0" applyAlignment="0" applyProtection="0"/>
    <xf numFmtId="0" fontId="83" fillId="10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110" fillId="0" borderId="0">
      <protection locked="0"/>
    </xf>
    <xf numFmtId="9" fontId="6" fillId="0" borderId="0"/>
    <xf numFmtId="0" fontId="49" fillId="0" borderId="1" applyNumberFormat="0" applyFont="0" applyBorder="0" applyAlignment="0" applyProtection="0"/>
    <xf numFmtId="0" fontId="50" fillId="20" borderId="2">
      <alignment horizontal="centerContinuous" vertical="top"/>
    </xf>
    <xf numFmtId="0" fontId="83" fillId="21" borderId="0" applyNumberFormat="0" applyBorder="0" applyAlignment="0" applyProtection="0"/>
    <xf numFmtId="0" fontId="109" fillId="22" borderId="0" applyNumberFormat="0" applyBorder="0" applyAlignment="0" applyProtection="0"/>
    <xf numFmtId="0" fontId="83" fillId="23" borderId="0" applyNumberFormat="0" applyBorder="0" applyAlignment="0" applyProtection="0"/>
    <xf numFmtId="0" fontId="109" fillId="19" borderId="0" applyNumberFormat="0" applyBorder="0" applyAlignment="0" applyProtection="0"/>
    <xf numFmtId="0" fontId="83" fillId="24" borderId="0" applyNumberFormat="0" applyBorder="0" applyAlignment="0" applyProtection="0"/>
    <xf numFmtId="0" fontId="109" fillId="13" borderId="0" applyNumberFormat="0" applyBorder="0" applyAlignment="0" applyProtection="0"/>
    <xf numFmtId="0" fontId="83" fillId="16" borderId="0" applyNumberFormat="0" applyBorder="0" applyAlignment="0" applyProtection="0"/>
    <xf numFmtId="0" fontId="109" fillId="25" borderId="0" applyNumberFormat="0" applyBorder="0" applyAlignment="0" applyProtection="0"/>
    <xf numFmtId="0" fontId="83" fillId="17" borderId="0" applyNumberFormat="0" applyBorder="0" applyAlignment="0" applyProtection="0"/>
    <xf numFmtId="0" fontId="109" fillId="17" borderId="0" applyNumberFormat="0" applyBorder="0" applyAlignment="0" applyProtection="0"/>
    <xf numFmtId="0" fontId="83" fillId="19" borderId="0" applyNumberFormat="0" applyBorder="0" applyAlignment="0" applyProtection="0"/>
    <xf numFmtId="0" fontId="109" fillId="23" borderId="0" applyNumberFormat="0" applyBorder="0" applyAlignment="0" applyProtection="0"/>
    <xf numFmtId="0" fontId="111" fillId="0" borderId="0">
      <alignment horizontal="center" wrapText="1"/>
      <protection locked="0"/>
    </xf>
    <xf numFmtId="0" fontId="112" fillId="0" borderId="0" applyNumberFormat="0" applyFill="0" applyBorder="0" applyAlignment="0" applyProtection="0"/>
    <xf numFmtId="0" fontId="94" fillId="4" borderId="0" applyNumberFormat="0" applyBorder="0" applyAlignment="0" applyProtection="0"/>
    <xf numFmtId="0" fontId="113" fillId="6" borderId="0" applyNumberFormat="0" applyBorder="0" applyAlignment="0" applyProtection="0"/>
    <xf numFmtId="0" fontId="44" fillId="0" borderId="0" applyFill="0" applyBorder="0" applyAlignment="0"/>
    <xf numFmtId="0" fontId="44" fillId="0" borderId="0" applyFill="0" applyBorder="0" applyAlignment="0"/>
    <xf numFmtId="215" fontId="114" fillId="0" borderId="0" applyFill="0" applyBorder="0" applyAlignment="0"/>
    <xf numFmtId="205" fontId="45" fillId="0" borderId="0" applyFill="0" applyBorder="0" applyAlignment="0"/>
    <xf numFmtId="0" fontId="51" fillId="0" borderId="0" applyFill="0" applyBorder="0" applyAlignment="0"/>
    <xf numFmtId="0" fontId="52" fillId="0" borderId="0" applyFill="0" applyBorder="0" applyAlignment="0"/>
    <xf numFmtId="0" fontId="52" fillId="0" borderId="0" applyFill="0" applyBorder="0" applyAlignment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7" fontId="46" fillId="0" borderId="0" applyFill="0" applyBorder="0" applyAlignment="0"/>
    <xf numFmtId="207" fontId="63" fillId="0" borderId="0" applyFill="0" applyBorder="0" applyAlignment="0"/>
    <xf numFmtId="207" fontId="46" fillId="0" borderId="0" applyFill="0" applyBorder="0" applyAlignment="0"/>
    <xf numFmtId="205" fontId="45" fillId="0" borderId="0" applyFill="0" applyBorder="0" applyAlignment="0"/>
    <xf numFmtId="0" fontId="115" fillId="26" borderId="3" applyNumberFormat="0" applyAlignment="0" applyProtection="0"/>
    <xf numFmtId="0" fontId="84" fillId="26" borderId="3" applyNumberFormat="0" applyAlignment="0" applyProtection="0"/>
    <xf numFmtId="0" fontId="116" fillId="27" borderId="3" applyNumberFormat="0" applyAlignment="0" applyProtection="0"/>
    <xf numFmtId="0" fontId="117" fillId="0" borderId="4" applyNumberFormat="0" applyFill="0" applyAlignment="0" applyProtection="0"/>
    <xf numFmtId="0" fontId="88" fillId="28" borderId="5" applyNumberFormat="0" applyAlignment="0" applyProtection="0"/>
    <xf numFmtId="0" fontId="118" fillId="28" borderId="5" applyNumberFormat="0" applyAlignment="0" applyProtection="0"/>
    <xf numFmtId="189" fontId="1" fillId="0" borderId="0" applyFont="0" applyFill="0" applyBorder="0" applyAlignment="0" applyProtection="0"/>
    <xf numFmtId="206" fontId="46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46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07" fillId="0" borderId="0" applyFont="0" applyFill="0" applyBorder="0" applyAlignment="0" applyProtection="0"/>
    <xf numFmtId="216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0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19" fillId="0" borderId="0" applyFont="0" applyFill="0" applyBorder="0" applyAlignment="0" applyProtection="0"/>
    <xf numFmtId="3" fontId="120" fillId="0" borderId="0" applyFont="0" applyFill="0" applyBorder="0" applyAlignment="0" applyProtection="0"/>
    <xf numFmtId="3" fontId="120" fillId="0" borderId="0" applyFont="0" applyFill="0" applyBorder="0" applyAlignment="0" applyProtection="0"/>
    <xf numFmtId="217" fontId="121" fillId="0" borderId="0">
      <protection locked="0"/>
    </xf>
    <xf numFmtId="0" fontId="44" fillId="11" borderId="6" applyNumberFormat="0" applyFont="0" applyAlignment="0" applyProtection="0"/>
    <xf numFmtId="0" fontId="50" fillId="20" borderId="2">
      <alignment horizontal="centerContinuous" vertical="top"/>
    </xf>
    <xf numFmtId="0" fontId="122" fillId="0" borderId="7" applyNumberFormat="0" applyBorder="0" applyAlignment="0">
      <alignment horizontal="center"/>
    </xf>
    <xf numFmtId="0" fontId="123" fillId="0" borderId="0" applyNumberFormat="0" applyAlignment="0">
      <alignment horizontal="left"/>
    </xf>
    <xf numFmtId="42" fontId="44" fillId="0" borderId="0" applyFont="0" applyFill="0" applyBorder="0" applyAlignment="0" applyProtection="0"/>
    <xf numFmtId="205" fontId="45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4" fontId="4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4" fontId="4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18" fontId="120" fillId="0" borderId="0" applyFont="0" applyFill="0" applyBorder="0" applyAlignment="0" applyProtection="0"/>
    <xf numFmtId="218" fontId="120" fillId="0" borderId="0" applyFont="0" applyFill="0" applyBorder="0" applyAlignment="0" applyProtection="0"/>
    <xf numFmtId="217" fontId="121" fillId="0" borderId="0">
      <protection locked="0"/>
    </xf>
    <xf numFmtId="0" fontId="44" fillId="0" borderId="0" applyNumberFormat="0" applyFont="0" applyBorder="0" applyProtection="0">
      <alignment vertical="top"/>
      <protection locked="0"/>
    </xf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217" fontId="121" fillId="0" borderId="0">
      <protection locked="0"/>
    </xf>
    <xf numFmtId="14" fontId="53" fillId="0" borderId="0" applyFill="0" applyBorder="0" applyAlignment="0"/>
    <xf numFmtId="15" fontId="54" fillId="29" borderId="0">
      <alignment horizontal="centerContinuous"/>
    </xf>
    <xf numFmtId="219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5" fontId="45" fillId="0" borderId="0" applyFill="0" applyBorder="0" applyAlignment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7" fontId="46" fillId="0" borderId="0" applyFill="0" applyBorder="0" applyAlignment="0"/>
    <xf numFmtId="207" fontId="63" fillId="0" borderId="0" applyFill="0" applyBorder="0" applyAlignment="0"/>
    <xf numFmtId="207" fontId="46" fillId="0" borderId="0" applyFill="0" applyBorder="0" applyAlignment="0"/>
    <xf numFmtId="205" fontId="45" fillId="0" borderId="0" applyFill="0" applyBorder="0" applyAlignment="0"/>
    <xf numFmtId="0" fontId="124" fillId="0" borderId="0" applyNumberFormat="0" applyAlignment="0">
      <alignment horizontal="left"/>
    </xf>
    <xf numFmtId="0" fontId="125" fillId="8" borderId="3" applyNumberFormat="0" applyAlignment="0" applyProtection="0"/>
    <xf numFmtId="0" fontId="8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" fontId="120" fillId="0" borderId="0" applyFont="0" applyFill="0" applyBorder="0" applyAlignment="0" applyProtection="0"/>
    <xf numFmtId="2" fontId="120" fillId="0" borderId="0" applyFont="0" applyFill="0" applyBorder="0" applyAlignment="0" applyProtection="0"/>
    <xf numFmtId="217" fontId="121" fillId="0" borderId="0">
      <protection locked="0"/>
    </xf>
    <xf numFmtId="0" fontId="90" fillId="5" borderId="0" applyNumberFormat="0" applyBorder="0" applyAlignment="0" applyProtection="0"/>
    <xf numFmtId="0" fontId="127" fillId="7" borderId="0" applyNumberFormat="0" applyBorder="0" applyAlignment="0" applyProtection="0"/>
    <xf numFmtId="38" fontId="55" fillId="20" borderId="0" applyNumberFormat="0" applyBorder="0" applyAlignment="0" applyProtection="0"/>
    <xf numFmtId="0" fontId="56" fillId="0" borderId="8" applyProtection="0"/>
    <xf numFmtId="0" fontId="57" fillId="30" borderId="0" applyProtection="0"/>
    <xf numFmtId="0" fontId="58" fillId="0" borderId="9" applyNumberFormat="0" applyAlignment="0" applyProtection="0">
      <alignment horizontal="left" vertical="center"/>
    </xf>
    <xf numFmtId="0" fontId="58" fillId="0" borderId="10">
      <alignment horizontal="left" vertical="center"/>
    </xf>
    <xf numFmtId="0" fontId="96" fillId="0" borderId="11" applyNumberFormat="0" applyFill="0" applyAlignment="0" applyProtection="0"/>
    <xf numFmtId="0" fontId="128" fillId="0" borderId="12" applyNumberFormat="0" applyFill="0" applyAlignment="0" applyProtection="0"/>
    <xf numFmtId="0" fontId="97" fillId="0" borderId="13" applyNumberFormat="0" applyFill="0" applyAlignment="0" applyProtection="0"/>
    <xf numFmtId="0" fontId="129" fillId="0" borderId="14" applyNumberFormat="0" applyFill="0" applyAlignment="0" applyProtection="0"/>
    <xf numFmtId="0" fontId="98" fillId="0" borderId="15" applyNumberFormat="0" applyFill="0" applyAlignment="0" applyProtection="0"/>
    <xf numFmtId="0" fontId="130" fillId="0" borderId="16" applyNumberFormat="0" applyFill="0" applyAlignment="0" applyProtection="0"/>
    <xf numFmtId="0" fontId="98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17">
      <alignment horizontal="center"/>
    </xf>
    <xf numFmtId="0" fontId="131" fillId="0" borderId="0">
      <alignment horizontal="center"/>
    </xf>
    <xf numFmtId="0" fontId="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91" fillId="8" borderId="3" applyNumberFormat="0" applyAlignment="0" applyProtection="0"/>
    <xf numFmtId="10" fontId="55" fillId="31" borderId="18" applyNumberFormat="0" applyBorder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205" fontId="134" fillId="32" borderId="0"/>
    <xf numFmtId="0" fontId="91" fillId="8" borderId="3" applyNumberFormat="0" applyAlignment="0" applyProtection="0"/>
    <xf numFmtId="0" fontId="135" fillId="4" borderId="0" applyNumberFormat="0" applyBorder="0" applyAlignment="0" applyProtection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5" fontId="45" fillId="0" borderId="0" applyFill="0" applyBorder="0" applyAlignment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7" fontId="46" fillId="0" borderId="0" applyFill="0" applyBorder="0" applyAlignment="0"/>
    <xf numFmtId="207" fontId="63" fillId="0" borderId="0" applyFill="0" applyBorder="0" applyAlignment="0"/>
    <xf numFmtId="207" fontId="46" fillId="0" borderId="0" applyFill="0" applyBorder="0" applyAlignment="0"/>
    <xf numFmtId="205" fontId="45" fillId="0" borderId="0" applyFill="0" applyBorder="0" applyAlignment="0"/>
    <xf numFmtId="0" fontId="89" fillId="0" borderId="4" applyNumberFormat="0" applyFill="0" applyAlignment="0" applyProtection="0"/>
    <xf numFmtId="0" fontId="136" fillId="0" borderId="19" applyNumberFormat="0" applyFill="0" applyAlignment="0" applyProtection="0"/>
    <xf numFmtId="205" fontId="137" fillId="33" borderId="0"/>
    <xf numFmtId="38" fontId="138" fillId="0" borderId="0" applyFont="0" applyFill="0" applyBorder="0" applyAlignment="0" applyProtection="0"/>
    <xf numFmtId="40" fontId="13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6" fontId="138" fillId="0" borderId="0" applyFont="0" applyFill="0" applyBorder="0" applyAlignment="0" applyProtection="0"/>
    <xf numFmtId="8" fontId="13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39" fillId="0" borderId="0" applyFont="0" applyFill="0" applyBorder="0" applyAlignment="0" applyProtection="0"/>
    <xf numFmtId="0" fontId="92" fillId="14" borderId="0" applyNumberFormat="0" applyBorder="0" applyAlignment="0" applyProtection="0"/>
    <xf numFmtId="0" fontId="140" fillId="14" borderId="0" applyNumberFormat="0" applyBorder="0" applyAlignment="0" applyProtection="0"/>
    <xf numFmtId="0" fontId="141" fillId="14" borderId="0" applyNumberFormat="0" applyBorder="0" applyAlignment="0" applyProtection="0"/>
    <xf numFmtId="37" fontId="59" fillId="0" borderId="0"/>
    <xf numFmtId="209" fontId="60" fillId="0" borderId="0"/>
    <xf numFmtId="220" fontId="51" fillId="0" borderId="0"/>
    <xf numFmtId="209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9" fillId="0" borderId="0"/>
    <xf numFmtId="0" fontId="2" fillId="0" borderId="0"/>
    <xf numFmtId="0" fontId="42" fillId="0" borderId="0"/>
    <xf numFmtId="0" fontId="6" fillId="0" borderId="0"/>
    <xf numFmtId="0" fontId="42" fillId="0" borderId="0"/>
    <xf numFmtId="0" fontId="142" fillId="0" borderId="0"/>
    <xf numFmtId="0" fontId="99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143" fillId="0" borderId="0">
      <alignment horizontal="center"/>
    </xf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95" fillId="26" borderId="20" applyNumberFormat="0" applyAlignment="0" applyProtection="0"/>
    <xf numFmtId="0" fontId="144" fillId="27" borderId="20" applyNumberFormat="0" applyAlignment="0" applyProtection="0"/>
    <xf numFmtId="0" fontId="61" fillId="0" borderId="0" applyFont="0" applyFill="0" applyBorder="0" applyAlignment="0" applyProtection="0"/>
    <xf numFmtId="206" fontId="46" fillId="0" borderId="0" applyFont="0" applyFill="0" applyBorder="0" applyAlignment="0" applyProtection="0"/>
    <xf numFmtId="14" fontId="111" fillId="0" borderId="0">
      <alignment horizontal="center" wrapText="1"/>
      <protection locked="0"/>
    </xf>
    <xf numFmtId="9" fontId="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44" fillId="0" borderId="0" applyFont="0" applyFill="0" applyProtection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5" fontId="45" fillId="0" borderId="0" applyFill="0" applyBorder="0" applyAlignment="0"/>
    <xf numFmtId="206" fontId="46" fillId="0" borderId="0" applyFill="0" applyBorder="0" applyAlignment="0"/>
    <xf numFmtId="206" fontId="63" fillId="0" borderId="0" applyFill="0" applyBorder="0" applyAlignment="0"/>
    <xf numFmtId="206" fontId="46" fillId="0" borderId="0" applyFill="0" applyBorder="0" applyAlignment="0"/>
    <xf numFmtId="207" fontId="46" fillId="0" borderId="0" applyFill="0" applyBorder="0" applyAlignment="0"/>
    <xf numFmtId="207" fontId="63" fillId="0" borderId="0" applyFill="0" applyBorder="0" applyAlignment="0"/>
    <xf numFmtId="207" fontId="46" fillId="0" borderId="0" applyFill="0" applyBorder="0" applyAlignment="0"/>
    <xf numFmtId="205" fontId="45" fillId="0" borderId="0" applyFill="0" applyBorder="0" applyAlignment="0"/>
    <xf numFmtId="0" fontId="138" fillId="0" borderId="0" applyNumberFormat="0" applyFont="0" applyFill="0" applyBorder="0" applyAlignment="0" applyProtection="0">
      <alignment horizontal="left"/>
    </xf>
    <xf numFmtId="1" fontId="44" fillId="0" borderId="21" applyNumberFormat="0" applyFill="0" applyAlignment="0" applyProtection="0">
      <alignment horizontal="center" vertical="center"/>
    </xf>
    <xf numFmtId="0" fontId="145" fillId="34" borderId="0" applyNumberFormat="0" applyFont="0" applyBorder="0" applyAlignment="0">
      <alignment horizontal="center"/>
    </xf>
    <xf numFmtId="0" fontId="62" fillId="2" borderId="0"/>
    <xf numFmtId="221" fontId="146" fillId="0" borderId="0" applyNumberFormat="0" applyFill="0" applyBorder="0" applyAlignment="0" applyProtection="0">
      <alignment horizontal="left"/>
    </xf>
    <xf numFmtId="0" fontId="44" fillId="0" borderId="0" applyNumberFormat="0" applyFill="0" applyBorder="0" applyAlignment="0" applyProtection="0"/>
    <xf numFmtId="0" fontId="147" fillId="5" borderId="0" applyNumberFormat="0" applyBorder="0" applyAlignment="0" applyProtection="0"/>
    <xf numFmtId="0" fontId="145" fillId="1" borderId="10" applyNumberFormat="0" applyFont="0" applyAlignment="0">
      <alignment horizontal="center"/>
    </xf>
    <xf numFmtId="0" fontId="148" fillId="26" borderId="20" applyNumberFormat="0" applyAlignment="0" applyProtection="0"/>
    <xf numFmtId="0" fontId="149" fillId="0" borderId="0" applyNumberFormat="0" applyFill="0" applyBorder="0" applyAlignment="0">
      <alignment horizontal="center"/>
    </xf>
    <xf numFmtId="1" fontId="150" fillId="0" borderId="0" applyBorder="0">
      <alignment horizontal="left" vertical="top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40" fontId="151" fillId="0" borderId="0" applyBorder="0">
      <alignment horizontal="right"/>
    </xf>
    <xf numFmtId="49" fontId="53" fillId="0" borderId="0" applyFill="0" applyBorder="0" applyAlignment="0"/>
    <xf numFmtId="0" fontId="52" fillId="0" borderId="0" applyFill="0" applyBorder="0" applyAlignment="0"/>
    <xf numFmtId="0" fontId="52" fillId="0" borderId="0" applyFill="0" applyBorder="0" applyAlignment="0"/>
    <xf numFmtId="0" fontId="15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11" applyNumberFormat="0" applyFill="0" applyAlignment="0" applyProtection="0"/>
    <xf numFmtId="0" fontId="156" fillId="0" borderId="13" applyNumberFormat="0" applyFill="0" applyAlignment="0" applyProtection="0"/>
    <xf numFmtId="0" fontId="157" fillId="0" borderId="15" applyNumberFormat="0" applyFill="0" applyAlignment="0" applyProtection="0"/>
    <xf numFmtId="0" fontId="157" fillId="0" borderId="0" applyNumberFormat="0" applyFill="0" applyBorder="0" applyAlignment="0" applyProtection="0"/>
    <xf numFmtId="0" fontId="93" fillId="0" borderId="22" applyNumberFormat="0" applyFill="0" applyAlignment="0" applyProtection="0"/>
    <xf numFmtId="0" fontId="158" fillId="0" borderId="23" applyNumberFormat="0" applyFill="0" applyAlignment="0" applyProtection="0"/>
    <xf numFmtId="0" fontId="159" fillId="28" borderId="5" applyNumberFormat="0" applyAlignment="0" applyProtection="0"/>
    <xf numFmtId="203" fontId="46" fillId="0" borderId="0" applyFont="0" applyFill="0" applyBorder="0" applyAlignment="0" applyProtection="0"/>
    <xf numFmtId="210" fontId="46" fillId="0" borderId="0" applyFont="0" applyFill="0" applyBorder="0" applyAlignment="0" applyProtection="0"/>
    <xf numFmtId="211" fontId="44" fillId="0" borderId="0" applyFont="0" applyFill="0" applyBorder="0" applyAlignment="0" applyProtection="0"/>
    <xf numFmtId="212" fontId="4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89" fontId="168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169" fillId="0" borderId="0" applyFont="0" applyFill="0" applyBorder="0" applyAlignment="0" applyProtection="0"/>
    <xf numFmtId="189" fontId="99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88" fillId="28" borderId="5" applyNumberFormat="0" applyAlignment="0" applyProtection="0"/>
    <xf numFmtId="0" fontId="89" fillId="0" borderId="4" applyNumberFormat="0" applyFill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94" fillId="4" borderId="0" applyNumberFormat="0" applyBorder="0" applyAlignment="0" applyProtection="0"/>
    <xf numFmtId="0" fontId="95" fillId="26" borderId="20" applyNumberFormat="0" applyAlignment="0" applyProtection="0"/>
    <xf numFmtId="189" fontId="63" fillId="35" borderId="18"/>
    <xf numFmtId="0" fontId="84" fillId="26" borderId="3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0" fillId="5" borderId="0" applyNumberFormat="0" applyBorder="0" applyAlignment="0" applyProtection="0"/>
    <xf numFmtId="0" fontId="2" fillId="0" borderId="0"/>
    <xf numFmtId="0" fontId="42" fillId="0" borderId="0"/>
    <xf numFmtId="0" fontId="6" fillId="0" borderId="0"/>
    <xf numFmtId="0" fontId="168" fillId="0" borderId="0"/>
    <xf numFmtId="0" fontId="44" fillId="0" borderId="0"/>
    <xf numFmtId="0" fontId="160" fillId="0" borderId="0"/>
    <xf numFmtId="0" fontId="2" fillId="0" borderId="0"/>
    <xf numFmtId="0" fontId="168" fillId="0" borderId="0"/>
    <xf numFmtId="0" fontId="2" fillId="0" borderId="0"/>
    <xf numFmtId="0" fontId="170" fillId="0" borderId="0"/>
    <xf numFmtId="0" fontId="91" fillId="8" borderId="3" applyNumberFormat="0" applyAlignment="0" applyProtection="0"/>
    <xf numFmtId="0" fontId="92" fillId="14" borderId="0" applyNumberFormat="0" applyBorder="0" applyAlignment="0" applyProtection="0"/>
    <xf numFmtId="0" fontId="93" fillId="0" borderId="22" applyNumberFormat="0" applyFill="0" applyAlignment="0" applyProtection="0"/>
    <xf numFmtId="0" fontId="44" fillId="0" borderId="0"/>
    <xf numFmtId="0" fontId="44" fillId="0" borderId="0"/>
    <xf numFmtId="0" fontId="83" fillId="21" borderId="0" applyNumberFormat="0" applyBorder="0" applyAlignment="0" applyProtection="0"/>
    <xf numFmtId="0" fontId="83" fillId="23" borderId="0" applyNumberFormat="0" applyBorder="0" applyAlignment="0" applyProtection="0"/>
    <xf numFmtId="0" fontId="83" fillId="24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9" borderId="0" applyNumberFormat="0" applyBorder="0" applyAlignment="0" applyProtection="0"/>
    <xf numFmtId="0" fontId="2" fillId="11" borderId="6" applyNumberFormat="0" applyFont="0" applyAlignment="0" applyProtection="0"/>
    <xf numFmtId="0" fontId="96" fillId="0" borderId="11" applyNumberFormat="0" applyFill="0" applyAlignment="0" applyProtection="0"/>
    <xf numFmtId="0" fontId="97" fillId="0" borderId="13" applyNumberFormat="0" applyFill="0" applyAlignment="0" applyProtection="0"/>
    <xf numFmtId="0" fontId="98" fillId="0" borderId="15" applyNumberFormat="0" applyFill="0" applyAlignment="0" applyProtection="0"/>
    <xf numFmtId="0" fontId="98" fillId="0" borderId="0" applyNumberForma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812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0" xfId="0" applyFont="1"/>
    <xf numFmtId="0" fontId="8" fillId="0" borderId="0" xfId="714" applyFont="1" applyBorder="1" applyAlignment="1">
      <alignment horizontal="center"/>
    </xf>
    <xf numFmtId="0" fontId="9" fillId="0" borderId="0" xfId="714" applyFont="1" applyAlignment="1">
      <alignment horizontal="center"/>
    </xf>
    <xf numFmtId="0" fontId="6" fillId="0" borderId="0" xfId="714"/>
    <xf numFmtId="0" fontId="6" fillId="0" borderId="0" xfId="714" applyAlignment="1">
      <alignment horizontal="center"/>
    </xf>
    <xf numFmtId="0" fontId="171" fillId="0" borderId="0" xfId="714" applyFont="1"/>
    <xf numFmtId="0" fontId="172" fillId="0" borderId="0" xfId="714" applyFont="1" applyAlignment="1"/>
    <xf numFmtId="0" fontId="12" fillId="0" borderId="0" xfId="714" applyFont="1" applyFill="1" applyAlignment="1">
      <alignment horizontal="center"/>
    </xf>
    <xf numFmtId="0" fontId="13" fillId="0" borderId="0" xfId="714" applyFont="1" applyAlignment="1"/>
    <xf numFmtId="0" fontId="14" fillId="0" borderId="0" xfId="714" applyFont="1"/>
    <xf numFmtId="0" fontId="15" fillId="0" borderId="0" xfId="714" applyFont="1"/>
    <xf numFmtId="0" fontId="16" fillId="0" borderId="0" xfId="714" applyFont="1"/>
    <xf numFmtId="0" fontId="173" fillId="0" borderId="0" xfId="714" applyFont="1"/>
    <xf numFmtId="0" fontId="174" fillId="0" borderId="0" xfId="714" applyFont="1"/>
    <xf numFmtId="196" fontId="173" fillId="0" borderId="0" xfId="714" applyNumberFormat="1" applyFont="1"/>
    <xf numFmtId="0" fontId="16" fillId="0" borderId="0" xfId="714" applyFont="1" applyAlignment="1">
      <alignment horizontal="center"/>
    </xf>
    <xf numFmtId="0" fontId="16" fillId="0" borderId="0" xfId="714" applyFont="1" applyAlignment="1">
      <alignment horizontal="right"/>
    </xf>
    <xf numFmtId="0" fontId="17" fillId="0" borderId="0" xfId="714" applyFont="1"/>
    <xf numFmtId="0" fontId="6" fillId="0" borderId="0" xfId="714" applyAlignment="1">
      <alignment horizontal="left"/>
    </xf>
    <xf numFmtId="0" fontId="6" fillId="0" borderId="0" xfId="714" applyAlignment="1">
      <alignment horizontal="right"/>
    </xf>
    <xf numFmtId="187" fontId="6" fillId="0" borderId="0" xfId="714" applyNumberFormat="1" applyAlignment="1"/>
    <xf numFmtId="0" fontId="6" fillId="0" borderId="0" xfId="714" applyAlignment="1"/>
    <xf numFmtId="0" fontId="18" fillId="0" borderId="0" xfId="714" applyFont="1"/>
    <xf numFmtId="0" fontId="18" fillId="0" borderId="0" xfId="714" applyFont="1" applyAlignment="1">
      <alignment horizontal="center"/>
    </xf>
    <xf numFmtId="0" fontId="18" fillId="0" borderId="0" xfId="714" applyFont="1" applyAlignment="1">
      <alignment horizontal="right"/>
    </xf>
    <xf numFmtId="0" fontId="14" fillId="0" borderId="26" xfId="714" applyFont="1" applyBorder="1" applyAlignment="1">
      <alignment horizontal="center"/>
    </xf>
    <xf numFmtId="0" fontId="14" fillId="0" borderId="26" xfId="714" applyFont="1" applyBorder="1" applyAlignment="1">
      <alignment horizontal="right"/>
    </xf>
    <xf numFmtId="0" fontId="14" fillId="0" borderId="26" xfId="714" applyFont="1" applyBorder="1"/>
    <xf numFmtId="0" fontId="20" fillId="0" borderId="0" xfId="714" applyFont="1"/>
    <xf numFmtId="0" fontId="14" fillId="0" borderId="0" xfId="714" applyFont="1" applyAlignment="1">
      <alignment horizontal="center"/>
    </xf>
    <xf numFmtId="9" fontId="23" fillId="36" borderId="2" xfId="702" applyFont="1" applyFill="1" applyBorder="1" applyAlignment="1">
      <alignment horizontal="left"/>
    </xf>
    <xf numFmtId="9" fontId="23" fillId="36" borderId="27" xfId="702" applyFont="1" applyFill="1" applyBorder="1" applyAlignment="1">
      <alignment horizontal="center"/>
    </xf>
    <xf numFmtId="0" fontId="16" fillId="0" borderId="0" xfId="714" applyFont="1" applyAlignment="1">
      <alignment horizontal="center" vertical="center"/>
    </xf>
    <xf numFmtId="0" fontId="16" fillId="0" borderId="0" xfId="714" applyFont="1" applyFill="1" applyBorder="1" applyAlignment="1">
      <alignment horizontal="center"/>
    </xf>
    <xf numFmtId="9" fontId="23" fillId="0" borderId="18" xfId="702" applyFont="1" applyFill="1" applyBorder="1"/>
    <xf numFmtId="9" fontId="23" fillId="0" borderId="18" xfId="0" applyNumberFormat="1" applyFont="1" applyFill="1" applyBorder="1"/>
    <xf numFmtId="0" fontId="27" fillId="0" borderId="0" xfId="714" applyFont="1"/>
    <xf numFmtId="0" fontId="27" fillId="0" borderId="0" xfId="714" applyFont="1" applyAlignment="1">
      <alignment horizontal="center"/>
    </xf>
    <xf numFmtId="0" fontId="27" fillId="0" borderId="0" xfId="714" applyFont="1" applyAlignment="1">
      <alignment horizontal="right"/>
    </xf>
    <xf numFmtId="0" fontId="13" fillId="0" borderId="0" xfId="714" applyFont="1"/>
    <xf numFmtId="0" fontId="23" fillId="0" borderId="28" xfId="0" applyFont="1" applyFill="1" applyBorder="1"/>
    <xf numFmtId="0" fontId="23" fillId="0" borderId="7" xfId="0" applyFont="1" applyFill="1" applyBorder="1"/>
    <xf numFmtId="187" fontId="29" fillId="0" borderId="0" xfId="714" applyNumberFormat="1" applyFont="1" applyFill="1" applyAlignment="1"/>
    <xf numFmtId="0" fontId="29" fillId="0" borderId="0" xfId="714" applyFont="1" applyFill="1" applyAlignment="1"/>
    <xf numFmtId="191" fontId="30" fillId="0" borderId="26" xfId="714" applyNumberFormat="1" applyFont="1" applyBorder="1" applyAlignment="1">
      <alignment horizontal="center"/>
    </xf>
    <xf numFmtId="0" fontId="13" fillId="0" borderId="26" xfId="714" applyFont="1" applyBorder="1" applyAlignment="1">
      <alignment horizontal="center"/>
    </xf>
    <xf numFmtId="191" fontId="31" fillId="0" borderId="26" xfId="714" applyNumberFormat="1" applyFont="1" applyBorder="1" applyAlignment="1">
      <alignment horizontal="center"/>
    </xf>
    <xf numFmtId="0" fontId="13" fillId="0" borderId="26" xfId="714" applyFont="1" applyBorder="1" applyAlignment="1">
      <alignment horizontal="right"/>
    </xf>
    <xf numFmtId="0" fontId="13" fillId="0" borderId="26" xfId="714" applyFont="1" applyBorder="1"/>
    <xf numFmtId="196" fontId="32" fillId="0" borderId="26" xfId="714" applyNumberFormat="1" applyFont="1" applyFill="1" applyBorder="1" applyAlignment="1">
      <alignment horizontal="center"/>
    </xf>
    <xf numFmtId="189" fontId="33" fillId="0" borderId="26" xfId="693" applyFont="1" applyBorder="1" applyAlignment="1">
      <alignment horizontal="center"/>
    </xf>
    <xf numFmtId="0" fontId="23" fillId="0" borderId="29" xfId="0" applyFont="1" applyFill="1" applyBorder="1"/>
    <xf numFmtId="0" fontId="23" fillId="0" borderId="21" xfId="0" applyFont="1" applyFill="1" applyBorder="1"/>
    <xf numFmtId="0" fontId="6" fillId="0" borderId="0" xfId="714" applyFont="1" applyAlignment="1">
      <alignment horizontal="left"/>
    </xf>
    <xf numFmtId="0" fontId="6" fillId="0" borderId="0" xfId="714" applyFont="1" applyAlignment="1">
      <alignment horizontal="center"/>
    </xf>
    <xf numFmtId="0" fontId="6" fillId="0" borderId="0" xfId="714" applyFont="1"/>
    <xf numFmtId="187" fontId="6" fillId="0" borderId="0" xfId="714" applyNumberFormat="1" applyFont="1" applyFill="1" applyAlignment="1">
      <alignment horizontal="left"/>
    </xf>
    <xf numFmtId="0" fontId="6" fillId="0" borderId="0" xfId="714" applyFont="1" applyFill="1" applyAlignment="1"/>
    <xf numFmtId="0" fontId="29" fillId="0" borderId="0" xfId="714" applyFont="1"/>
    <xf numFmtId="191" fontId="25" fillId="0" borderId="0" xfId="714" applyNumberFormat="1" applyFont="1" applyBorder="1" applyAlignment="1">
      <alignment horizontal="center"/>
    </xf>
    <xf numFmtId="189" fontId="24" fillId="0" borderId="0" xfId="693" applyFont="1" applyAlignment="1">
      <alignment horizontal="center"/>
    </xf>
    <xf numFmtId="189" fontId="21" fillId="0" borderId="0" xfId="693" applyFont="1" applyAlignment="1">
      <alignment horizontal="center"/>
    </xf>
    <xf numFmtId="2" fontId="21" fillId="0" borderId="0" xfId="714" applyNumberFormat="1" applyFont="1" applyBorder="1" applyAlignment="1">
      <alignment horizontal="center"/>
    </xf>
    <xf numFmtId="189" fontId="23" fillId="37" borderId="2" xfId="0" applyNumberFormat="1" applyFont="1" applyFill="1" applyBorder="1" applyAlignment="1">
      <alignment horizontal="center"/>
    </xf>
    <xf numFmtId="189" fontId="23" fillId="37" borderId="18" xfId="0" applyNumberFormat="1" applyFont="1" applyFill="1" applyBorder="1"/>
    <xf numFmtId="0" fontId="6" fillId="0" borderId="0" xfId="714" applyFont="1" applyAlignment="1">
      <alignment horizontal="right"/>
    </xf>
    <xf numFmtId="187" fontId="6" fillId="0" borderId="0" xfId="714" applyNumberFormat="1" applyFont="1" applyFill="1" applyAlignment="1"/>
    <xf numFmtId="189" fontId="175" fillId="0" borderId="7" xfId="688" applyFont="1" applyFill="1" applyBorder="1" applyAlignment="1">
      <alignment horizontal="center"/>
    </xf>
    <xf numFmtId="0" fontId="176" fillId="0" borderId="18" xfId="0" applyFont="1" applyFill="1" applyBorder="1"/>
    <xf numFmtId="189" fontId="34" fillId="38" borderId="18" xfId="0" applyNumberFormat="1" applyFont="1" applyFill="1" applyBorder="1" applyAlignment="1">
      <alignment horizontal="center"/>
    </xf>
    <xf numFmtId="197" fontId="35" fillId="38" borderId="18" xfId="0" applyNumberFormat="1" applyFont="1" applyFill="1" applyBorder="1"/>
    <xf numFmtId="0" fontId="19" fillId="0" borderId="0" xfId="714" applyFont="1"/>
    <xf numFmtId="0" fontId="32" fillId="0" borderId="0" xfId="714" applyFont="1" applyAlignment="1">
      <alignment horizontal="center"/>
    </xf>
    <xf numFmtId="198" fontId="32" fillId="0" borderId="0" xfId="714" applyNumberFormat="1" applyFont="1" applyAlignment="1">
      <alignment horizontal="center"/>
    </xf>
    <xf numFmtId="191" fontId="13" fillId="0" borderId="0" xfId="714" applyNumberFormat="1" applyFont="1"/>
    <xf numFmtId="0" fontId="20" fillId="0" borderId="0" xfId="714" applyFont="1" applyAlignment="1">
      <alignment vertical="center"/>
    </xf>
    <xf numFmtId="0" fontId="6" fillId="0" borderId="0" xfId="714" applyAlignment="1">
      <alignment horizontal="center" vertical="center"/>
    </xf>
    <xf numFmtId="191" fontId="38" fillId="0" borderId="0" xfId="714" applyNumberFormat="1" applyFont="1" applyAlignment="1">
      <alignment horizontal="center" vertical="center"/>
    </xf>
    <xf numFmtId="191" fontId="38" fillId="0" borderId="0" xfId="714" applyNumberFormat="1" applyFont="1" applyBorder="1" applyAlignment="1">
      <alignment horizontal="center"/>
    </xf>
    <xf numFmtId="0" fontId="6" fillId="0" borderId="0" xfId="714" applyBorder="1" applyAlignment="1">
      <alignment horizontal="center"/>
    </xf>
    <xf numFmtId="191" fontId="39" fillId="0" borderId="0" xfId="714" applyNumberFormat="1" applyFont="1" applyBorder="1" applyAlignment="1">
      <alignment horizontal="center"/>
    </xf>
    <xf numFmtId="0" fontId="6" fillId="0" borderId="0" xfId="714" applyBorder="1" applyAlignment="1">
      <alignment horizontal="right"/>
    </xf>
    <xf numFmtId="0" fontId="6" fillId="0" borderId="0" xfId="714" applyBorder="1"/>
    <xf numFmtId="196" fontId="29" fillId="0" borderId="0" xfId="714" applyNumberFormat="1" applyFont="1" applyFill="1" applyBorder="1" applyAlignment="1">
      <alignment horizontal="center"/>
    </xf>
    <xf numFmtId="189" fontId="36" fillId="0" borderId="0" xfId="689" applyFont="1" applyBorder="1" applyAlignment="1">
      <alignment horizontal="center"/>
    </xf>
    <xf numFmtId="0" fontId="40" fillId="0" borderId="0" xfId="714" applyFont="1"/>
    <xf numFmtId="189" fontId="37" fillId="0" borderId="0" xfId="689" applyFont="1" applyAlignment="1">
      <alignment horizontal="center"/>
    </xf>
    <xf numFmtId="0" fontId="6" fillId="0" borderId="0" xfId="714" applyFill="1" applyBorder="1" applyAlignment="1">
      <alignment horizontal="center"/>
    </xf>
    <xf numFmtId="189" fontId="36" fillId="0" borderId="0" xfId="689" applyFont="1" applyAlignment="1">
      <alignment horizontal="center"/>
    </xf>
    <xf numFmtId="0" fontId="32" fillId="0" borderId="0" xfId="714" applyFont="1"/>
    <xf numFmtId="191" fontId="32" fillId="0" borderId="0" xfId="714" applyNumberFormat="1" applyFont="1" applyAlignment="1">
      <alignment horizontal="center"/>
    </xf>
    <xf numFmtId="0" fontId="13" fillId="0" borderId="0" xfId="714" applyFont="1" applyAlignment="1">
      <alignment horizontal="center"/>
    </xf>
    <xf numFmtId="0" fontId="13" fillId="0" borderId="0" xfId="714" applyFont="1" applyAlignment="1">
      <alignment horizontal="right"/>
    </xf>
    <xf numFmtId="193" fontId="169" fillId="0" borderId="0" xfId="689" applyNumberFormat="1" applyFont="1"/>
    <xf numFmtId="193" fontId="6" fillId="0" borderId="0" xfId="714" applyNumberFormat="1"/>
    <xf numFmtId="2" fontId="36" fillId="0" borderId="0" xfId="714" applyNumberFormat="1" applyFont="1" applyBorder="1" applyAlignment="1">
      <alignment horizontal="center"/>
    </xf>
    <xf numFmtId="2" fontId="37" fillId="0" borderId="0" xfId="714" applyNumberFormat="1" applyFont="1" applyAlignment="1">
      <alignment horizontal="center"/>
    </xf>
    <xf numFmtId="2" fontId="36" fillId="0" borderId="0" xfId="714" applyNumberFormat="1" applyFont="1" applyAlignment="1">
      <alignment horizontal="center"/>
    </xf>
    <xf numFmtId="191" fontId="27" fillId="0" borderId="0" xfId="714" applyNumberFormat="1" applyFont="1"/>
    <xf numFmtId="0" fontId="4" fillId="0" borderId="0" xfId="0" applyFont="1" applyFill="1" applyBorder="1" applyAlignment="1">
      <alignment horizontal="right"/>
    </xf>
    <xf numFmtId="192" fontId="4" fillId="0" borderId="0" xfId="182" applyNumberFormat="1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26" xfId="0" applyFont="1" applyFill="1" applyBorder="1" applyAlignment="1"/>
    <xf numFmtId="192" fontId="4" fillId="0" borderId="0" xfId="182" applyNumberFormat="1" applyFont="1" applyFill="1" applyBorder="1" applyAlignment="1"/>
    <xf numFmtId="189" fontId="4" fillId="0" borderId="0" xfId="0" applyNumberFormat="1" applyFont="1" applyFill="1" applyAlignment="1"/>
    <xf numFmtId="189" fontId="177" fillId="0" borderId="0" xfId="182" applyFont="1" applyFill="1" applyAlignment="1"/>
    <xf numFmtId="0" fontId="177" fillId="0" borderId="0" xfId="0" applyFont="1" applyFill="1" applyAlignment="1"/>
    <xf numFmtId="193" fontId="177" fillId="0" borderId="0" xfId="182" applyNumberFormat="1" applyFont="1" applyFill="1" applyAlignment="1"/>
    <xf numFmtId="189" fontId="177" fillId="0" borderId="0" xfId="0" applyNumberFormat="1" applyFont="1" applyFill="1" applyAlignment="1"/>
    <xf numFmtId="189" fontId="177" fillId="0" borderId="0" xfId="0" applyNumberFormat="1" applyFont="1" applyFill="1" applyAlignment="1">
      <alignment horizontal="right"/>
    </xf>
    <xf numFmtId="193" fontId="177" fillId="0" borderId="0" xfId="182" applyNumberFormat="1" applyFont="1" applyFill="1" applyAlignment="1">
      <alignment horizontal="right"/>
    </xf>
    <xf numFmtId="189" fontId="177" fillId="0" borderId="0" xfId="182" applyFont="1" applyFill="1" applyAlignment="1">
      <alignment horizontal="right"/>
    </xf>
    <xf numFmtId="189" fontId="177" fillId="0" borderId="26" xfId="182" applyFont="1" applyFill="1" applyBorder="1" applyAlignment="1"/>
    <xf numFmtId="0" fontId="177" fillId="0" borderId="26" xfId="0" applyFont="1" applyFill="1" applyBorder="1" applyAlignment="1"/>
    <xf numFmtId="193" fontId="177" fillId="0" borderId="26" xfId="182" applyNumberFormat="1" applyFont="1" applyFill="1" applyBorder="1" applyAlignment="1"/>
    <xf numFmtId="189" fontId="177" fillId="0" borderId="0" xfId="182" applyFont="1" applyFill="1" applyBorder="1" applyAlignment="1"/>
    <xf numFmtId="0" fontId="5" fillId="0" borderId="30" xfId="0" applyFont="1" applyBorder="1" applyAlignment="1">
      <alignment horizontal="center"/>
    </xf>
    <xf numFmtId="0" fontId="5" fillId="0" borderId="7" xfId="0" applyFont="1" applyBorder="1"/>
    <xf numFmtId="0" fontId="4" fillId="0" borderId="7" xfId="0" applyFont="1" applyBorder="1"/>
    <xf numFmtId="0" fontId="5" fillId="0" borderId="31" xfId="0" applyFont="1" applyBorder="1"/>
    <xf numFmtId="2" fontId="5" fillId="0" borderId="7" xfId="0" applyNumberFormat="1" applyFont="1" applyBorder="1"/>
    <xf numFmtId="0" fontId="5" fillId="0" borderId="7" xfId="0" applyFont="1" applyBorder="1" applyAlignment="1">
      <alignment horizontal="right"/>
    </xf>
    <xf numFmtId="0" fontId="5" fillId="0" borderId="24" xfId="0" applyFont="1" applyBorder="1"/>
    <xf numFmtId="0" fontId="5" fillId="0" borderId="21" xfId="0" applyFont="1" applyBorder="1"/>
    <xf numFmtId="2" fontId="5" fillId="0" borderId="24" xfId="0" applyNumberFormat="1" applyFont="1" applyBorder="1"/>
    <xf numFmtId="0" fontId="5" fillId="0" borderId="24" xfId="0" applyFont="1" applyBorder="1" applyAlignment="1">
      <alignment horizontal="right"/>
    </xf>
    <xf numFmtId="0" fontId="5" fillId="0" borderId="25" xfId="0" applyFont="1" applyBorder="1"/>
    <xf numFmtId="0" fontId="4" fillId="0" borderId="24" xfId="0" applyFont="1" applyBorder="1"/>
    <xf numFmtId="0" fontId="5" fillId="0" borderId="32" xfId="0" applyFont="1" applyBorder="1"/>
    <xf numFmtId="2" fontId="5" fillId="0" borderId="32" xfId="0" applyNumberFormat="1" applyFont="1" applyBorder="1"/>
    <xf numFmtId="0" fontId="5" fillId="0" borderId="32" xfId="0" applyFont="1" applyBorder="1" applyAlignment="1">
      <alignment horizontal="right"/>
    </xf>
    <xf numFmtId="0" fontId="4" fillId="0" borderId="31" xfId="0" applyFont="1" applyBorder="1"/>
    <xf numFmtId="2" fontId="5" fillId="0" borderId="31" xfId="0" applyNumberFormat="1" applyFont="1" applyBorder="1"/>
    <xf numFmtId="0" fontId="5" fillId="0" borderId="31" xfId="0" applyFont="1" applyBorder="1" applyAlignment="1">
      <alignment horizontal="right"/>
    </xf>
    <xf numFmtId="2" fontId="5" fillId="0" borderId="25" xfId="0" applyNumberFormat="1" applyFont="1" applyBorder="1"/>
    <xf numFmtId="0" fontId="5" fillId="0" borderId="25" xfId="0" applyFont="1" applyBorder="1" applyAlignment="1">
      <alignment horizontal="right"/>
    </xf>
    <xf numFmtId="0" fontId="4" fillId="0" borderId="21" xfId="0" applyFont="1" applyBorder="1" applyAlignment="1"/>
    <xf numFmtId="0" fontId="5" fillId="0" borderId="33" xfId="0" applyFont="1" applyBorder="1"/>
    <xf numFmtId="2" fontId="5" fillId="0" borderId="21" xfId="0" applyNumberFormat="1" applyFont="1" applyBorder="1"/>
    <xf numFmtId="0" fontId="4" fillId="0" borderId="33" xfId="0" applyFont="1" applyBorder="1"/>
    <xf numFmtId="0" fontId="5" fillId="0" borderId="33" xfId="0" applyFont="1" applyBorder="1" applyAlignment="1">
      <alignment horizontal="right"/>
    </xf>
    <xf numFmtId="0" fontId="5" fillId="0" borderId="8" xfId="0" applyFont="1" applyBorder="1"/>
    <xf numFmtId="1" fontId="5" fillId="0" borderId="7" xfId="0" applyNumberFormat="1" applyFont="1" applyBorder="1" applyAlignment="1"/>
    <xf numFmtId="189" fontId="5" fillId="0" borderId="8" xfId="0" applyNumberFormat="1" applyFont="1" applyBorder="1"/>
    <xf numFmtId="189" fontId="5" fillId="0" borderId="7" xfId="0" applyNumberFormat="1" applyFont="1" applyBorder="1"/>
    <xf numFmtId="0" fontId="5" fillId="0" borderId="34" xfId="0" applyFont="1" applyBorder="1" applyAlignment="1">
      <alignment horizontal="center"/>
    </xf>
    <xf numFmtId="2" fontId="5" fillId="0" borderId="34" xfId="0" applyNumberFormat="1" applyFont="1" applyBorder="1"/>
    <xf numFmtId="187" fontId="5" fillId="0" borderId="24" xfId="0" applyNumberFormat="1" applyFont="1" applyBorder="1" applyAlignment="1"/>
    <xf numFmtId="189" fontId="5" fillId="0" borderId="24" xfId="0" applyNumberFormat="1" applyFont="1" applyBorder="1" applyAlignment="1"/>
    <xf numFmtId="189" fontId="5" fillId="0" borderId="34" xfId="0" applyNumberFormat="1" applyFont="1" applyBorder="1"/>
    <xf numFmtId="0" fontId="5" fillId="0" borderId="34" xfId="0" applyFont="1" applyBorder="1"/>
    <xf numFmtId="189" fontId="5" fillId="0" borderId="24" xfId="0" applyNumberFormat="1" applyFont="1" applyBorder="1"/>
    <xf numFmtId="0" fontId="5" fillId="0" borderId="30" xfId="0" applyFont="1" applyBorder="1"/>
    <xf numFmtId="0" fontId="5" fillId="0" borderId="32" xfId="0" applyFont="1" applyBorder="1" applyAlignment="1">
      <alignment horizontal="center"/>
    </xf>
    <xf numFmtId="0" fontId="5" fillId="0" borderId="26" xfId="0" applyFont="1" applyBorder="1"/>
    <xf numFmtId="2" fontId="5" fillId="0" borderId="32" xfId="0" applyNumberFormat="1" applyFont="1" applyBorder="1" applyAlignment="1">
      <alignment horizontal="center"/>
    </xf>
    <xf numFmtId="0" fontId="5" fillId="0" borderId="0" xfId="712" applyFont="1" applyBorder="1"/>
    <xf numFmtId="0" fontId="5" fillId="0" borderId="0" xfId="712" applyFont="1" applyFill="1" applyBorder="1"/>
    <xf numFmtId="0" fontId="5" fillId="0" borderId="0" xfId="712" applyFont="1"/>
    <xf numFmtId="0" fontId="5" fillId="0" borderId="28" xfId="712" applyFont="1" applyBorder="1"/>
    <xf numFmtId="0" fontId="5" fillId="0" borderId="7" xfId="712" applyFont="1" applyBorder="1"/>
    <xf numFmtId="0" fontId="5" fillId="0" borderId="8" xfId="712" applyFont="1" applyBorder="1"/>
    <xf numFmtId="0" fontId="5" fillId="0" borderId="35" xfId="712" applyFont="1" applyBorder="1"/>
    <xf numFmtId="0" fontId="5" fillId="0" borderId="0" xfId="712" applyFont="1" applyFill="1" applyBorder="1" applyAlignment="1"/>
    <xf numFmtId="0" fontId="5" fillId="0" borderId="0" xfId="712" applyFont="1" applyFill="1" applyBorder="1" applyAlignment="1">
      <alignment horizontal="center"/>
    </xf>
    <xf numFmtId="0" fontId="5" fillId="0" borderId="36" xfId="712" applyFont="1" applyBorder="1"/>
    <xf numFmtId="0" fontId="5" fillId="0" borderId="24" xfId="712" applyFont="1" applyBorder="1"/>
    <xf numFmtId="0" fontId="5" fillId="0" borderId="34" xfId="712" applyFont="1" applyBorder="1"/>
    <xf numFmtId="0" fontId="5" fillId="0" borderId="37" xfId="712" applyFont="1" applyBorder="1"/>
    <xf numFmtId="0" fontId="5" fillId="0" borderId="32" xfId="712" applyFont="1" applyBorder="1"/>
    <xf numFmtId="0" fontId="5" fillId="0" borderId="38" xfId="712" applyFont="1" applyBorder="1"/>
    <xf numFmtId="195" fontId="177" fillId="0" borderId="26" xfId="0" applyNumberFormat="1" applyFont="1" applyFill="1" applyBorder="1" applyAlignment="1">
      <alignment horizontal="left"/>
    </xf>
    <xf numFmtId="189" fontId="4" fillId="0" borderId="0" xfId="0" applyNumberFormat="1" applyFont="1"/>
    <xf numFmtId="213" fontId="177" fillId="0" borderId="0" xfId="0" applyNumberFormat="1" applyFont="1" applyAlignment="1">
      <alignment horizontal="left"/>
    </xf>
    <xf numFmtId="0" fontId="5" fillId="0" borderId="39" xfId="712" applyFont="1" applyBorder="1"/>
    <xf numFmtId="0" fontId="5" fillId="0" borderId="30" xfId="712" applyFont="1" applyBorder="1"/>
    <xf numFmtId="0" fontId="5" fillId="0" borderId="26" xfId="712" applyFont="1" applyBorder="1"/>
    <xf numFmtId="0" fontId="5" fillId="0" borderId="40" xfId="712" applyFont="1" applyBorder="1"/>
    <xf numFmtId="0" fontId="5" fillId="0" borderId="41" xfId="712" applyFont="1" applyBorder="1"/>
    <xf numFmtId="0" fontId="67" fillId="0" borderId="0" xfId="714" applyFont="1"/>
    <xf numFmtId="0" fontId="36" fillId="0" borderId="0" xfId="714" applyFont="1"/>
    <xf numFmtId="0" fontId="5" fillId="39" borderId="7" xfId="712" applyFont="1" applyFill="1" applyBorder="1" applyAlignment="1">
      <alignment horizontal="center"/>
    </xf>
    <xf numFmtId="0" fontId="5" fillId="39" borderId="35" xfId="712" applyFont="1" applyFill="1" applyBorder="1" applyAlignment="1">
      <alignment horizontal="center"/>
    </xf>
    <xf numFmtId="0" fontId="5" fillId="39" borderId="21" xfId="712" applyFont="1" applyFill="1" applyBorder="1" applyAlignment="1">
      <alignment horizontal="center"/>
    </xf>
    <xf numFmtId="0" fontId="5" fillId="39" borderId="42" xfId="712" applyFont="1" applyFill="1" applyBorder="1" applyAlignment="1">
      <alignment horizontal="center"/>
    </xf>
    <xf numFmtId="0" fontId="64" fillId="39" borderId="7" xfId="0" applyFont="1" applyFill="1" applyBorder="1" applyAlignment="1">
      <alignment horizontal="center"/>
    </xf>
    <xf numFmtId="0" fontId="5" fillId="39" borderId="7" xfId="0" applyFont="1" applyFill="1" applyBorder="1" applyAlignment="1">
      <alignment horizontal="center"/>
    </xf>
    <xf numFmtId="0" fontId="64" fillId="39" borderId="30" xfId="0" applyFont="1" applyFill="1" applyBorder="1" applyAlignment="1">
      <alignment horizontal="center"/>
    </xf>
    <xf numFmtId="0" fontId="5" fillId="39" borderId="30" xfId="0" applyFont="1" applyFill="1" applyBorder="1" applyAlignment="1">
      <alignment horizontal="center"/>
    </xf>
    <xf numFmtId="0" fontId="5" fillId="39" borderId="27" xfId="0" applyFont="1" applyFill="1" applyBorder="1" applyAlignment="1">
      <alignment horizontal="center"/>
    </xf>
    <xf numFmtId="0" fontId="5" fillId="39" borderId="18" xfId="0" applyFont="1" applyFill="1" applyBorder="1" applyAlignment="1">
      <alignment horizontal="center"/>
    </xf>
    <xf numFmtId="0" fontId="68" fillId="0" borderId="0" xfId="0" applyFont="1" applyFill="1" applyAlignment="1"/>
    <xf numFmtId="0" fontId="68" fillId="0" borderId="0" xfId="0" applyFont="1" applyFill="1" applyBorder="1" applyAlignment="1"/>
    <xf numFmtId="189" fontId="178" fillId="40" borderId="0" xfId="182" applyFont="1" applyFill="1" applyAlignment="1"/>
    <xf numFmtId="193" fontId="178" fillId="40" borderId="0" xfId="182" applyNumberFormat="1" applyFont="1" applyFill="1" applyAlignment="1"/>
    <xf numFmtId="0" fontId="68" fillId="0" borderId="0" xfId="0" applyFont="1" applyFill="1" applyAlignment="1">
      <alignment horizontal="center"/>
    </xf>
    <xf numFmtId="189" fontId="68" fillId="0" borderId="0" xfId="0" applyNumberFormat="1" applyFont="1" applyFill="1" applyAlignment="1"/>
    <xf numFmtId="0" fontId="69" fillId="0" borderId="0" xfId="0" applyFont="1" applyFill="1" applyAlignment="1"/>
    <xf numFmtId="189" fontId="178" fillId="40" borderId="0" xfId="182" applyFont="1" applyFill="1" applyAlignment="1">
      <alignment horizontal="right"/>
    </xf>
    <xf numFmtId="193" fontId="178" fillId="40" borderId="0" xfId="182" applyNumberFormat="1" applyFont="1" applyFill="1" applyAlignment="1">
      <alignment horizontal="right"/>
    </xf>
    <xf numFmtId="0" fontId="68" fillId="0" borderId="0" xfId="0" applyFont="1" applyFill="1" applyAlignment="1">
      <alignment horizontal="right"/>
    </xf>
    <xf numFmtId="0" fontId="68" fillId="0" borderId="26" xfId="0" applyFont="1" applyFill="1" applyBorder="1" applyAlignment="1"/>
    <xf numFmtId="0" fontId="68" fillId="0" borderId="0" xfId="0" applyFont="1" applyFill="1" applyBorder="1" applyAlignment="1">
      <alignment horizontal="right"/>
    </xf>
    <xf numFmtId="189" fontId="178" fillId="40" borderId="26" xfId="182" applyFont="1" applyFill="1" applyBorder="1" applyAlignment="1"/>
    <xf numFmtId="193" fontId="178" fillId="40" borderId="26" xfId="182" applyNumberFormat="1" applyFont="1" applyFill="1" applyBorder="1" applyAlignment="1"/>
    <xf numFmtId="189" fontId="178" fillId="40" borderId="0" xfId="182" applyFont="1" applyFill="1" applyBorder="1" applyAlignment="1"/>
    <xf numFmtId="0" fontId="68" fillId="0" borderId="0" xfId="0" applyFont="1" applyFill="1" applyAlignment="1">
      <alignment horizontal="left"/>
    </xf>
    <xf numFmtId="189" fontId="178" fillId="39" borderId="8" xfId="182" applyFont="1" applyFill="1" applyBorder="1" applyAlignment="1">
      <alignment horizontal="center"/>
    </xf>
    <xf numFmtId="189" fontId="178" fillId="39" borderId="18" xfId="182" applyFont="1" applyFill="1" applyBorder="1" applyAlignment="1">
      <alignment horizontal="center"/>
    </xf>
    <xf numFmtId="193" fontId="178" fillId="39" borderId="18" xfId="182" applyNumberFormat="1" applyFont="1" applyFill="1" applyBorder="1" applyAlignment="1">
      <alignment horizontal="center"/>
    </xf>
    <xf numFmtId="9" fontId="69" fillId="0" borderId="0" xfId="564" applyFont="1" applyFill="1" applyAlignment="1"/>
    <xf numFmtId="189" fontId="179" fillId="40" borderId="24" xfId="182" applyFont="1" applyFill="1" applyBorder="1" applyAlignment="1">
      <alignment horizontal="left"/>
    </xf>
    <xf numFmtId="0" fontId="179" fillId="40" borderId="24" xfId="63" applyFont="1" applyFill="1" applyBorder="1" applyAlignment="1">
      <alignment horizontal="left"/>
    </xf>
    <xf numFmtId="189" fontId="69" fillId="0" borderId="24" xfId="182" applyNumberFormat="1" applyFont="1" applyFill="1" applyBorder="1" applyAlignment="1"/>
    <xf numFmtId="189" fontId="69" fillId="0" borderId="24" xfId="182" applyFont="1" applyFill="1" applyBorder="1" applyAlignment="1"/>
    <xf numFmtId="189" fontId="68" fillId="0" borderId="24" xfId="182" applyNumberFormat="1" applyFont="1" applyFill="1" applyBorder="1" applyAlignment="1"/>
    <xf numFmtId="189" fontId="68" fillId="0" borderId="24" xfId="182" applyFont="1" applyFill="1" applyBorder="1" applyAlignment="1"/>
    <xf numFmtId="189" fontId="178" fillId="40" borderId="24" xfId="182" applyFont="1" applyFill="1" applyBorder="1" applyAlignment="1">
      <alignment horizontal="left"/>
    </xf>
    <xf numFmtId="0" fontId="69" fillId="0" borderId="0" xfId="0" applyFont="1" applyFill="1" applyBorder="1" applyAlignment="1"/>
    <xf numFmtId="0" fontId="70" fillId="0" borderId="0" xfId="0" applyFont="1" applyFill="1" applyAlignment="1"/>
    <xf numFmtId="0" fontId="70" fillId="0" borderId="0" xfId="0" applyFont="1" applyFill="1" applyAlignment="1">
      <alignment horizontal="center"/>
    </xf>
    <xf numFmtId="189" fontId="70" fillId="0" borderId="0" xfId="0" applyNumberFormat="1" applyFont="1" applyFill="1" applyAlignment="1"/>
    <xf numFmtId="9" fontId="68" fillId="0" borderId="0" xfId="564" applyFont="1" applyFill="1" applyAlignment="1"/>
    <xf numFmtId="189" fontId="68" fillId="0" borderId="24" xfId="182" applyNumberFormat="1" applyFont="1" applyFill="1" applyBorder="1" applyAlignment="1">
      <alignment horizontal="center"/>
    </xf>
    <xf numFmtId="189" fontId="68" fillId="0" borderId="24" xfId="182" applyFont="1" applyBorder="1" applyAlignment="1">
      <alignment horizontal="center"/>
    </xf>
    <xf numFmtId="189" fontId="68" fillId="0" borderId="24" xfId="182" applyNumberFormat="1" applyFont="1" applyBorder="1" applyAlignment="1">
      <alignment horizontal="center"/>
    </xf>
    <xf numFmtId="189" fontId="69" fillId="0" borderId="24" xfId="182" applyFont="1" applyBorder="1" applyAlignment="1">
      <alignment horizontal="center"/>
    </xf>
    <xf numFmtId="9" fontId="71" fillId="0" borderId="0" xfId="564" applyFont="1" applyFill="1" applyAlignment="1">
      <alignment horizontal="center"/>
    </xf>
    <xf numFmtId="0" fontId="71" fillId="0" borderId="0" xfId="0" applyFont="1" applyFill="1" applyAlignment="1">
      <alignment horizontal="center"/>
    </xf>
    <xf numFmtId="0" fontId="69" fillId="0" borderId="0" xfId="0" applyFont="1"/>
    <xf numFmtId="0" fontId="68" fillId="0" borderId="0" xfId="0" applyFont="1"/>
    <xf numFmtId="189" fontId="69" fillId="0" borderId="25" xfId="182" applyFont="1" applyBorder="1" applyAlignment="1">
      <alignment horizontal="center"/>
    </xf>
    <xf numFmtId="0" fontId="69" fillId="0" borderId="0" xfId="0" applyFont="1" applyBorder="1"/>
    <xf numFmtId="189" fontId="69" fillId="0" borderId="0" xfId="0" applyNumberFormat="1" applyFont="1"/>
    <xf numFmtId="0" fontId="69" fillId="0" borderId="7" xfId="0" applyFont="1" applyBorder="1"/>
    <xf numFmtId="0" fontId="69" fillId="0" borderId="30" xfId="0" applyFont="1" applyBorder="1"/>
    <xf numFmtId="0" fontId="0" fillId="0" borderId="21" xfId="0" applyBorder="1"/>
    <xf numFmtId="188" fontId="0" fillId="0" borderId="21" xfId="0" applyNumberFormat="1" applyBorder="1"/>
    <xf numFmtId="188" fontId="0" fillId="0" borderId="0" xfId="0" applyNumberFormat="1"/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88" fontId="0" fillId="0" borderId="2" xfId="0" applyNumberFormat="1" applyBorder="1"/>
    <xf numFmtId="188" fontId="0" fillId="0" borderId="27" xfId="0" applyNumberFormat="1" applyBorder="1"/>
    <xf numFmtId="188" fontId="0" fillId="0" borderId="35" xfId="0" applyNumberFormat="1" applyBorder="1" applyAlignment="1">
      <alignment horizontal="center"/>
    </xf>
    <xf numFmtId="0" fontId="0" fillId="0" borderId="39" xfId="0" applyBorder="1"/>
    <xf numFmtId="0" fontId="0" fillId="0" borderId="30" xfId="0" applyBorder="1"/>
    <xf numFmtId="0" fontId="0" fillId="0" borderId="26" xfId="0" applyBorder="1"/>
    <xf numFmtId="188" fontId="0" fillId="0" borderId="26" xfId="0" applyNumberFormat="1" applyBorder="1" applyAlignment="1">
      <alignment horizontal="center"/>
    </xf>
    <xf numFmtId="188" fontId="0" fillId="0" borderId="18" xfId="0" applyNumberFormat="1" applyBorder="1" applyAlignment="1">
      <alignment horizontal="center"/>
    </xf>
    <xf numFmtId="188" fontId="0" fillId="0" borderId="40" xfId="0" applyNumberFormat="1" applyBorder="1"/>
    <xf numFmtId="0" fontId="0" fillId="0" borderId="7" xfId="0" applyBorder="1"/>
    <xf numFmtId="188" fontId="0" fillId="0" borderId="7" xfId="0" applyNumberFormat="1" applyBorder="1"/>
    <xf numFmtId="2" fontId="0" fillId="0" borderId="21" xfId="0" applyNumberFormat="1" applyBorder="1"/>
    <xf numFmtId="188" fontId="75" fillId="0" borderId="21" xfId="0" applyNumberFormat="1" applyFont="1" applyBorder="1"/>
    <xf numFmtId="0" fontId="76" fillId="0" borderId="21" xfId="0" applyFont="1" applyBorder="1"/>
    <xf numFmtId="188" fontId="77" fillId="0" borderId="21" xfId="0" applyNumberFormat="1" applyFont="1" applyBorder="1"/>
    <xf numFmtId="0" fontId="0" fillId="0" borderId="21" xfId="0" applyBorder="1" applyAlignment="1">
      <alignment shrinkToFit="1"/>
    </xf>
    <xf numFmtId="190" fontId="0" fillId="0" borderId="21" xfId="0" applyNumberFormat="1" applyBorder="1"/>
    <xf numFmtId="0" fontId="78" fillId="0" borderId="30" xfId="0" applyFont="1" applyBorder="1"/>
    <xf numFmtId="188" fontId="0" fillId="0" borderId="30" xfId="0" applyNumberFormat="1" applyBorder="1"/>
    <xf numFmtId="188" fontId="78" fillId="0" borderId="30" xfId="0" applyNumberFormat="1" applyFont="1" applyBorder="1"/>
    <xf numFmtId="0" fontId="179" fillId="0" borderId="41" xfId="0" applyFont="1" applyBorder="1" applyAlignment="1">
      <alignment horizontal="right"/>
    </xf>
    <xf numFmtId="189" fontId="179" fillId="41" borderId="24" xfId="182" applyFont="1" applyFill="1" applyBorder="1" applyAlignment="1">
      <alignment horizontal="left"/>
    </xf>
    <xf numFmtId="189" fontId="180" fillId="40" borderId="24" xfId="182" applyFont="1" applyFill="1" applyBorder="1" applyAlignment="1">
      <alignment horizontal="left"/>
    </xf>
    <xf numFmtId="189" fontId="180" fillId="41" borderId="24" xfId="182" applyFont="1" applyFill="1" applyBorder="1" applyAlignment="1">
      <alignment horizontal="left"/>
    </xf>
    <xf numFmtId="189" fontId="181" fillId="40" borderId="24" xfId="182" applyFont="1" applyFill="1" applyBorder="1" applyAlignment="1">
      <alignment horizontal="left"/>
    </xf>
    <xf numFmtId="189" fontId="182" fillId="40" borderId="24" xfId="182" applyFont="1" applyFill="1" applyBorder="1" applyAlignment="1">
      <alignment horizontal="left"/>
    </xf>
    <xf numFmtId="189" fontId="179" fillId="40" borderId="25" xfId="182" applyFont="1" applyFill="1" applyBorder="1" applyAlignment="1">
      <alignment horizontal="left"/>
    </xf>
    <xf numFmtId="0" fontId="179" fillId="40" borderId="25" xfId="63" applyFont="1" applyFill="1" applyBorder="1" applyAlignment="1">
      <alignment horizontal="left"/>
    </xf>
    <xf numFmtId="189" fontId="68" fillId="0" borderId="25" xfId="182" applyNumberFormat="1" applyFont="1" applyFill="1" applyBorder="1" applyAlignment="1">
      <alignment horizontal="center"/>
    </xf>
    <xf numFmtId="189" fontId="68" fillId="0" borderId="25" xfId="182" applyNumberFormat="1" applyFont="1" applyBorder="1" applyAlignment="1">
      <alignment horizontal="center"/>
    </xf>
    <xf numFmtId="189" fontId="69" fillId="0" borderId="25" xfId="182" applyFont="1" applyFill="1" applyBorder="1" applyAlignment="1"/>
    <xf numFmtId="189" fontId="68" fillId="0" borderId="31" xfId="182" applyFont="1" applyBorder="1" applyAlignment="1">
      <alignment horizontal="center"/>
    </xf>
    <xf numFmtId="189" fontId="68" fillId="0" borderId="31" xfId="182" applyNumberFormat="1" applyFont="1" applyFill="1" applyBorder="1" applyAlignment="1"/>
    <xf numFmtId="189" fontId="178" fillId="0" borderId="31" xfId="182" applyFont="1" applyFill="1" applyBorder="1" applyAlignment="1"/>
    <xf numFmtId="189" fontId="178" fillId="40" borderId="31" xfId="182" applyFont="1" applyFill="1" applyBorder="1" applyAlignment="1">
      <alignment horizontal="left"/>
    </xf>
    <xf numFmtId="0" fontId="178" fillId="40" borderId="31" xfId="63" applyFont="1" applyFill="1" applyBorder="1" applyAlignment="1">
      <alignment horizontal="left"/>
    </xf>
    <xf numFmtId="189" fontId="68" fillId="0" borderId="31" xfId="182" applyFont="1" applyFill="1" applyBorder="1" applyAlignment="1"/>
    <xf numFmtId="0" fontId="68" fillId="39" borderId="35" xfId="0" applyFont="1" applyFill="1" applyBorder="1" applyAlignment="1">
      <alignment horizontal="center"/>
    </xf>
    <xf numFmtId="189" fontId="68" fillId="39" borderId="18" xfId="0" applyNumberFormat="1" applyFont="1" applyFill="1" applyBorder="1" applyAlignment="1">
      <alignment horizontal="center"/>
    </xf>
    <xf numFmtId="0" fontId="68" fillId="39" borderId="40" xfId="0" applyFont="1" applyFill="1" applyBorder="1" applyAlignment="1">
      <alignment horizontal="center"/>
    </xf>
    <xf numFmtId="0" fontId="68" fillId="39" borderId="18" xfId="0" applyFont="1" applyFill="1" applyBorder="1" applyAlignment="1">
      <alignment horizontal="center"/>
    </xf>
    <xf numFmtId="189" fontId="183" fillId="42" borderId="24" xfId="182" applyFont="1" applyFill="1" applyBorder="1" applyAlignment="1">
      <alignment horizontal="left"/>
    </xf>
    <xf numFmtId="189" fontId="179" fillId="0" borderId="24" xfId="182" applyFont="1" applyFill="1" applyBorder="1" applyAlignment="1"/>
    <xf numFmtId="192" fontId="68" fillId="0" borderId="0" xfId="182" applyNumberFormat="1" applyFont="1" applyFill="1" applyAlignment="1">
      <alignment horizontal="right"/>
    </xf>
    <xf numFmtId="192" fontId="68" fillId="0" borderId="0" xfId="182" applyNumberFormat="1" applyFont="1" applyFill="1" applyBorder="1" applyAlignment="1">
      <alignment horizontal="right"/>
    </xf>
    <xf numFmtId="0" fontId="68" fillId="39" borderId="28" xfId="0" applyFont="1" applyFill="1" applyBorder="1" applyAlignment="1">
      <alignment horizontal="right"/>
    </xf>
    <xf numFmtId="0" fontId="68" fillId="39" borderId="39" xfId="0" applyFont="1" applyFill="1" applyBorder="1" applyAlignment="1">
      <alignment horizontal="right"/>
    </xf>
    <xf numFmtId="0" fontId="68" fillId="0" borderId="43" xfId="0" applyFont="1" applyBorder="1" applyAlignment="1">
      <alignment horizontal="right"/>
    </xf>
    <xf numFmtId="0" fontId="68" fillId="0" borderId="36" xfId="0" applyFont="1" applyBorder="1" applyAlignment="1">
      <alignment horizontal="right"/>
    </xf>
    <xf numFmtId="0" fontId="69" fillId="0" borderId="36" xfId="0" applyFont="1" applyBorder="1" applyAlignment="1">
      <alignment horizontal="right"/>
    </xf>
    <xf numFmtId="0" fontId="69" fillId="0" borderId="44" xfId="0" applyFont="1" applyBorder="1" applyAlignment="1">
      <alignment horizontal="right"/>
    </xf>
    <xf numFmtId="192" fontId="69" fillId="0" borderId="0" xfId="182" applyNumberFormat="1" applyFont="1" applyFill="1" applyAlignment="1">
      <alignment horizontal="right"/>
    </xf>
    <xf numFmtId="0" fontId="68" fillId="0" borderId="31" xfId="0" applyFont="1" applyBorder="1" applyAlignment="1"/>
    <xf numFmtId="0" fontId="68" fillId="0" borderId="24" xfId="0" applyFont="1" applyBorder="1" applyAlignment="1"/>
    <xf numFmtId="189" fontId="68" fillId="0" borderId="24" xfId="182" applyNumberFormat="1" applyFont="1" applyBorder="1" applyAlignment="1"/>
    <xf numFmtId="0" fontId="69" fillId="0" borderId="24" xfId="0" applyFont="1" applyBorder="1" applyAlignment="1"/>
    <xf numFmtId="0" fontId="69" fillId="0" borderId="41" xfId="0" applyFont="1" applyBorder="1" applyAlignment="1"/>
    <xf numFmtId="189" fontId="69" fillId="0" borderId="24" xfId="182" applyNumberFormat="1" applyFont="1" applyBorder="1" applyAlignment="1"/>
    <xf numFmtId="0" fontId="68" fillId="0" borderId="45" xfId="0" applyFont="1" applyBorder="1" applyAlignment="1"/>
    <xf numFmtId="189" fontId="68" fillId="0" borderId="31" xfId="182" applyNumberFormat="1" applyFont="1" applyBorder="1" applyAlignment="1"/>
    <xf numFmtId="0" fontId="68" fillId="0" borderId="41" xfId="0" applyFont="1" applyBorder="1" applyAlignment="1"/>
    <xf numFmtId="0" fontId="69" fillId="0" borderId="25" xfId="0" applyFont="1" applyBorder="1" applyAlignment="1"/>
    <xf numFmtId="0" fontId="68" fillId="0" borderId="46" xfId="0" applyFont="1" applyBorder="1" applyAlignment="1"/>
    <xf numFmtId="189" fontId="69" fillId="0" borderId="25" xfId="182" applyNumberFormat="1" applyFont="1" applyBorder="1" applyAlignment="1"/>
    <xf numFmtId="0" fontId="184" fillId="0" borderId="31" xfId="715" applyFont="1" applyBorder="1" applyAlignment="1"/>
    <xf numFmtId="0" fontId="184" fillId="0" borderId="31" xfId="715" applyFont="1" applyBorder="1" applyAlignment="1">
      <alignment horizontal="center" vertical="center"/>
    </xf>
    <xf numFmtId="189" fontId="184" fillId="0" borderId="31" xfId="694" applyNumberFormat="1" applyFont="1" applyBorder="1" applyAlignment="1">
      <alignment horizontal="center" vertical="center"/>
    </xf>
    <xf numFmtId="214" fontId="184" fillId="0" borderId="31" xfId="715" applyNumberFormat="1" applyFont="1" applyBorder="1" applyAlignment="1">
      <alignment horizontal="center" vertical="center"/>
    </xf>
    <xf numFmtId="0" fontId="184" fillId="0" borderId="0" xfId="715" applyFont="1" applyAlignment="1"/>
    <xf numFmtId="0" fontId="185" fillId="36" borderId="24" xfId="715" applyFont="1" applyFill="1" applyBorder="1" applyAlignment="1"/>
    <xf numFmtId="0" fontId="184" fillId="36" borderId="24" xfId="715" applyFont="1" applyFill="1" applyBorder="1" applyAlignment="1"/>
    <xf numFmtId="189" fontId="186" fillId="36" borderId="24" xfId="694" applyNumberFormat="1" applyFont="1" applyFill="1" applyBorder="1" applyAlignment="1">
      <alignment horizontal="right"/>
    </xf>
    <xf numFmtId="214" fontId="185" fillId="36" borderId="24" xfId="715" applyNumberFormat="1" applyFont="1" applyFill="1" applyBorder="1" applyAlignment="1"/>
    <xf numFmtId="0" fontId="185" fillId="36" borderId="0" xfId="715" applyFont="1" applyFill="1" applyAlignment="1"/>
    <xf numFmtId="0" fontId="185" fillId="39" borderId="24" xfId="715" applyFont="1" applyFill="1" applyBorder="1" applyAlignment="1"/>
    <xf numFmtId="189" fontId="187" fillId="39" borderId="24" xfId="694" applyNumberFormat="1" applyFont="1" applyFill="1" applyBorder="1" applyAlignment="1"/>
    <xf numFmtId="214" fontId="185" fillId="39" borderId="24" xfId="715" applyNumberFormat="1" applyFont="1" applyFill="1" applyBorder="1" applyAlignment="1"/>
    <xf numFmtId="0" fontId="185" fillId="39" borderId="0" xfId="715" applyFont="1" applyFill="1" applyAlignment="1"/>
    <xf numFmtId="0" fontId="185" fillId="0" borderId="24" xfId="715" applyFont="1" applyBorder="1" applyAlignment="1"/>
    <xf numFmtId="189" fontId="188" fillId="40" borderId="24" xfId="694" applyNumberFormat="1" applyFont="1" applyFill="1" applyBorder="1" applyAlignment="1"/>
    <xf numFmtId="214" fontId="185" fillId="0" borderId="24" xfId="715" applyNumberFormat="1" applyFont="1" applyBorder="1" applyAlignment="1"/>
    <xf numFmtId="0" fontId="185" fillId="0" borderId="0" xfId="715" applyFont="1" applyAlignment="1"/>
    <xf numFmtId="189" fontId="185" fillId="0" borderId="24" xfId="694" applyNumberFormat="1" applyFont="1" applyBorder="1" applyAlignment="1"/>
    <xf numFmtId="189" fontId="185" fillId="39" borderId="24" xfId="694" applyNumberFormat="1" applyFont="1" applyFill="1" applyBorder="1" applyAlignment="1"/>
    <xf numFmtId="0" fontId="185" fillId="0" borderId="32" xfId="715" applyFont="1" applyBorder="1" applyAlignment="1"/>
    <xf numFmtId="189" fontId="185" fillId="0" borderId="32" xfId="694" applyNumberFormat="1" applyFont="1" applyBorder="1" applyAlignment="1"/>
    <xf numFmtId="214" fontId="185" fillId="0" borderId="32" xfId="715" applyNumberFormat="1" applyFont="1" applyBorder="1" applyAlignment="1"/>
    <xf numFmtId="189" fontId="185" fillId="0" borderId="0" xfId="694" applyNumberFormat="1" applyFont="1" applyAlignment="1"/>
    <xf numFmtId="214" fontId="185" fillId="0" borderId="0" xfId="715" applyNumberFormat="1" applyFont="1" applyAlignment="1"/>
    <xf numFmtId="0" fontId="69" fillId="43" borderId="0" xfId="0" applyFont="1" applyFill="1"/>
    <xf numFmtId="189" fontId="69" fillId="43" borderId="0" xfId="182" applyFont="1" applyFill="1"/>
    <xf numFmtId="189" fontId="69" fillId="0" borderId="0" xfId="182" applyFont="1"/>
    <xf numFmtId="189" fontId="189" fillId="0" borderId="0" xfId="182" applyFont="1"/>
    <xf numFmtId="189" fontId="69" fillId="43" borderId="0" xfId="0" applyNumberFormat="1" applyFont="1" applyFill="1"/>
    <xf numFmtId="0" fontId="68" fillId="43" borderId="0" xfId="0" applyFont="1" applyFill="1"/>
    <xf numFmtId="189" fontId="68" fillId="43" borderId="0" xfId="182" applyFont="1" applyFill="1"/>
    <xf numFmtId="0" fontId="179" fillId="43" borderId="0" xfId="0" applyFont="1" applyFill="1"/>
    <xf numFmtId="0" fontId="101" fillId="0" borderId="0" xfId="0" applyFont="1"/>
    <xf numFmtId="189" fontId="73" fillId="0" borderId="0" xfId="182" applyFont="1"/>
    <xf numFmtId="189" fontId="190" fillId="0" borderId="0" xfId="182" applyFont="1"/>
    <xf numFmtId="189" fontId="74" fillId="0" borderId="0" xfId="0" applyNumberFormat="1" applyFont="1"/>
    <xf numFmtId="189" fontId="191" fillId="0" borderId="0" xfId="182" applyFont="1"/>
    <xf numFmtId="0" fontId="101" fillId="0" borderId="29" xfId="0" applyFont="1" applyBorder="1"/>
    <xf numFmtId="0" fontId="101" fillId="0" borderId="0" xfId="0" applyFont="1" applyBorder="1"/>
    <xf numFmtId="0" fontId="101" fillId="0" borderId="42" xfId="0" applyFont="1" applyBorder="1"/>
    <xf numFmtId="0" fontId="101" fillId="44" borderId="29" xfId="0" applyFont="1" applyFill="1" applyBorder="1"/>
    <xf numFmtId="0" fontId="101" fillId="44" borderId="0" xfId="0" applyFont="1" applyFill="1" applyBorder="1"/>
    <xf numFmtId="0" fontId="101" fillId="44" borderId="42" xfId="0" applyFont="1" applyFill="1" applyBorder="1"/>
    <xf numFmtId="0" fontId="190" fillId="0" borderId="0" xfId="0" applyFont="1" applyAlignment="1">
      <alignment horizontal="center"/>
    </xf>
    <xf numFmtId="189" fontId="100" fillId="0" borderId="0" xfId="182" applyFont="1"/>
    <xf numFmtId="189" fontId="100" fillId="43" borderId="0" xfId="182" applyFont="1" applyFill="1"/>
    <xf numFmtId="189" fontId="189" fillId="43" borderId="0" xfId="182" applyFont="1" applyFill="1"/>
    <xf numFmtId="0" fontId="68" fillId="0" borderId="28" xfId="0" applyFont="1" applyBorder="1"/>
    <xf numFmtId="0" fontId="69" fillId="0" borderId="8" xfId="0" applyFont="1" applyBorder="1"/>
    <xf numFmtId="189" fontId="69" fillId="0" borderId="35" xfId="0" applyNumberFormat="1" applyFont="1" applyBorder="1"/>
    <xf numFmtId="0" fontId="68" fillId="0" borderId="29" xfId="0" applyFont="1" applyBorder="1"/>
    <xf numFmtId="189" fontId="69" fillId="0" borderId="42" xfId="0" applyNumberFormat="1" applyFont="1" applyBorder="1"/>
    <xf numFmtId="0" fontId="68" fillId="0" borderId="39" xfId="0" applyFont="1" applyBorder="1"/>
    <xf numFmtId="0" fontId="69" fillId="0" borderId="26" xfId="0" applyFont="1" applyBorder="1"/>
    <xf numFmtId="189" fontId="69" fillId="0" borderId="40" xfId="0" applyNumberFormat="1" applyFont="1" applyBorder="1"/>
    <xf numFmtId="0" fontId="68" fillId="0" borderId="2" xfId="0" applyFont="1" applyBorder="1"/>
    <xf numFmtId="0" fontId="69" fillId="0" borderId="10" xfId="0" applyFont="1" applyBorder="1"/>
    <xf numFmtId="0" fontId="69" fillId="0" borderId="27" xfId="0" applyFont="1" applyBorder="1"/>
    <xf numFmtId="0" fontId="69" fillId="0" borderId="18" xfId="0" applyFont="1" applyBorder="1"/>
    <xf numFmtId="189" fontId="69" fillId="0" borderId="7" xfId="0" applyNumberFormat="1" applyFont="1" applyBorder="1"/>
    <xf numFmtId="189" fontId="69" fillId="0" borderId="21" xfId="0" applyNumberFormat="1" applyFont="1" applyBorder="1"/>
    <xf numFmtId="189" fontId="69" fillId="0" borderId="30" xfId="0" applyNumberFormat="1" applyFont="1" applyBorder="1"/>
    <xf numFmtId="0" fontId="69" fillId="0" borderId="2" xfId="0" applyFont="1" applyBorder="1"/>
    <xf numFmtId="0" fontId="69" fillId="0" borderId="21" xfId="0" applyFont="1" applyBorder="1"/>
    <xf numFmtId="0" fontId="68" fillId="39" borderId="7" xfId="0" applyFont="1" applyFill="1" applyBorder="1" applyAlignment="1">
      <alignment horizontal="center"/>
    </xf>
    <xf numFmtId="0" fontId="68" fillId="39" borderId="30" xfId="0" applyFont="1" applyFill="1" applyBorder="1" applyAlignment="1">
      <alignment horizontal="center"/>
    </xf>
    <xf numFmtId="0" fontId="68" fillId="39" borderId="27" xfId="0" applyFont="1" applyFill="1" applyBorder="1" applyAlignment="1">
      <alignment horizontal="center"/>
    </xf>
    <xf numFmtId="189" fontId="73" fillId="0" borderId="0" xfId="182" applyFont="1" applyFill="1"/>
    <xf numFmtId="0" fontId="179" fillId="0" borderId="0" xfId="0" applyFont="1"/>
    <xf numFmtId="189" fontId="192" fillId="0" borderId="0" xfId="182" applyFont="1"/>
    <xf numFmtId="2" fontId="69" fillId="0" borderId="0" xfId="0" applyNumberFormat="1" applyFont="1"/>
    <xf numFmtId="0" fontId="68" fillId="45" borderId="18" xfId="0" applyFont="1" applyFill="1" applyBorder="1" applyAlignment="1">
      <alignment horizontal="center"/>
    </xf>
    <xf numFmtId="0" fontId="72" fillId="45" borderId="2" xfId="0" applyFont="1" applyFill="1" applyBorder="1" applyAlignment="1">
      <alignment horizontal="right"/>
    </xf>
    <xf numFmtId="0" fontId="68" fillId="45" borderId="27" xfId="0" applyFont="1" applyFill="1" applyBorder="1" applyAlignment="1">
      <alignment horizontal="center"/>
    </xf>
    <xf numFmtId="189" fontId="68" fillId="45" borderId="18" xfId="182" applyFont="1" applyFill="1" applyBorder="1" applyAlignment="1">
      <alignment horizontal="center"/>
    </xf>
    <xf numFmtId="189" fontId="68" fillId="45" borderId="18" xfId="182" applyNumberFormat="1" applyFont="1" applyFill="1" applyBorder="1" applyAlignment="1">
      <alignment horizontal="center"/>
    </xf>
    <xf numFmtId="189" fontId="193" fillId="41" borderId="24" xfId="182" applyFont="1" applyFill="1" applyBorder="1" applyAlignment="1">
      <alignment horizontal="left"/>
    </xf>
    <xf numFmtId="0" fontId="68" fillId="0" borderId="41" xfId="0" applyFont="1" applyBorder="1" applyAlignment="1">
      <alignment horizontal="center"/>
    </xf>
    <xf numFmtId="0" fontId="69" fillId="0" borderId="46" xfId="0" applyFont="1" applyBorder="1" applyAlignment="1"/>
    <xf numFmtId="189" fontId="180" fillId="41" borderId="25" xfId="182" applyFont="1" applyFill="1" applyBorder="1" applyAlignment="1">
      <alignment horizontal="left"/>
    </xf>
    <xf numFmtId="189" fontId="181" fillId="40" borderId="25" xfId="182" applyFont="1" applyFill="1" applyBorder="1" applyAlignment="1">
      <alignment horizontal="left"/>
    </xf>
    <xf numFmtId="189" fontId="69" fillId="0" borderId="25" xfId="182" applyNumberFormat="1" applyFont="1" applyFill="1" applyBorder="1" applyAlignment="1"/>
    <xf numFmtId="189" fontId="68" fillId="39" borderId="7" xfId="182" applyFont="1" applyFill="1" applyBorder="1" applyAlignment="1">
      <alignment horizontal="center"/>
    </xf>
    <xf numFmtId="0" fontId="68" fillId="0" borderId="31" xfId="0" applyFont="1" applyBorder="1" applyAlignment="1">
      <alignment horizontal="center"/>
    </xf>
    <xf numFmtId="189" fontId="193" fillId="41" borderId="31" xfId="182" applyFont="1" applyFill="1" applyBorder="1" applyAlignment="1">
      <alignment horizontal="left"/>
    </xf>
    <xf numFmtId="189" fontId="182" fillId="40" borderId="31" xfId="182" applyFont="1" applyFill="1" applyBorder="1" applyAlignment="1">
      <alignment horizontal="left"/>
    </xf>
    <xf numFmtId="189" fontId="178" fillId="39" borderId="18" xfId="182" applyFont="1" applyFill="1" applyBorder="1" applyAlignment="1">
      <alignment horizontal="left"/>
    </xf>
    <xf numFmtId="189" fontId="193" fillId="39" borderId="18" xfId="182" applyFont="1" applyFill="1" applyBorder="1" applyAlignment="1">
      <alignment horizontal="left"/>
    </xf>
    <xf numFmtId="189" fontId="182" fillId="39" borderId="18" xfId="182" applyFont="1" applyFill="1" applyBorder="1" applyAlignment="1">
      <alignment horizontal="left"/>
    </xf>
    <xf numFmtId="189" fontId="68" fillId="39" borderId="18" xfId="182" applyFont="1" applyFill="1" applyBorder="1" applyAlignment="1"/>
    <xf numFmtId="189" fontId="68" fillId="39" borderId="2" xfId="182" applyFont="1" applyFill="1" applyBorder="1" applyAlignment="1">
      <alignment horizontal="center"/>
    </xf>
    <xf numFmtId="189" fontId="68" fillId="39" borderId="10" xfId="182" applyFont="1" applyFill="1" applyBorder="1" applyAlignment="1">
      <alignment horizontal="center"/>
    </xf>
    <xf numFmtId="189" fontId="68" fillId="39" borderId="10" xfId="182" applyNumberFormat="1" applyFont="1" applyFill="1" applyBorder="1" applyAlignment="1">
      <alignment horizontal="center"/>
    </xf>
    <xf numFmtId="189" fontId="68" fillId="39" borderId="27" xfId="182" applyNumberFormat="1" applyFont="1" applyFill="1" applyBorder="1" applyAlignment="1">
      <alignment horizontal="center"/>
    </xf>
    <xf numFmtId="0" fontId="68" fillId="0" borderId="43" xfId="0" applyFont="1" applyBorder="1" applyAlignment="1">
      <alignment horizontal="left"/>
    </xf>
    <xf numFmtId="0" fontId="179" fillId="0" borderId="24" xfId="0" applyFont="1" applyBorder="1" applyAlignment="1"/>
    <xf numFmtId="0" fontId="179" fillId="0" borderId="36" xfId="0" applyFont="1" applyBorder="1" applyAlignment="1">
      <alignment horizontal="right"/>
    </xf>
    <xf numFmtId="0" fontId="179" fillId="0" borderId="41" xfId="0" applyFont="1" applyBorder="1" applyAlignment="1">
      <alignment horizontal="center"/>
    </xf>
    <xf numFmtId="189" fontId="179" fillId="0" borderId="24" xfId="182" applyFont="1" applyBorder="1" applyAlignment="1">
      <alignment horizontal="center"/>
    </xf>
    <xf numFmtId="189" fontId="179" fillId="0" borderId="24" xfId="182" applyNumberFormat="1" applyFont="1" applyBorder="1" applyAlignment="1"/>
    <xf numFmtId="189" fontId="179" fillId="0" borderId="24" xfId="182" applyNumberFormat="1" applyFont="1" applyFill="1" applyBorder="1" applyAlignment="1"/>
    <xf numFmtId="0" fontId="178" fillId="0" borderId="0" xfId="0" applyFont="1" applyFill="1" applyAlignment="1"/>
    <xf numFmtId="0" fontId="103" fillId="0" borderId="0" xfId="0" applyFont="1" applyFill="1" applyAlignment="1"/>
    <xf numFmtId="0" fontId="103" fillId="0" borderId="0" xfId="0" applyFont="1" applyFill="1" applyBorder="1" applyAlignment="1"/>
    <xf numFmtId="0" fontId="81" fillId="0" borderId="0" xfId="0" applyFont="1" applyFill="1" applyAlignment="1"/>
    <xf numFmtId="189" fontId="103" fillId="39" borderId="18" xfId="0" applyNumberFormat="1" applyFont="1" applyFill="1" applyBorder="1" applyAlignment="1">
      <alignment horizontal="center"/>
    </xf>
    <xf numFmtId="0" fontId="103" fillId="39" borderId="18" xfId="0" applyFont="1" applyFill="1" applyBorder="1" applyAlignment="1">
      <alignment horizontal="center"/>
    </xf>
    <xf numFmtId="0" fontId="81" fillId="0" borderId="24" xfId="0" applyFont="1" applyBorder="1" applyAlignment="1"/>
    <xf numFmtId="0" fontId="81" fillId="0" borderId="36" xfId="0" applyFont="1" applyBorder="1" applyAlignment="1">
      <alignment horizontal="right"/>
    </xf>
    <xf numFmtId="189" fontId="81" fillId="0" borderId="24" xfId="182" applyFont="1" applyBorder="1" applyAlignment="1">
      <alignment horizontal="center"/>
    </xf>
    <xf numFmtId="189" fontId="81" fillId="0" borderId="24" xfId="182" applyNumberFormat="1" applyFont="1" applyBorder="1" applyAlignment="1"/>
    <xf numFmtId="189" fontId="81" fillId="0" borderId="24" xfId="182" applyNumberFormat="1" applyFont="1" applyFill="1" applyBorder="1" applyAlignment="1"/>
    <xf numFmtId="189" fontId="194" fillId="0" borderId="24" xfId="182" applyFont="1" applyFill="1" applyBorder="1" applyAlignment="1">
      <alignment horizontal="center"/>
    </xf>
    <xf numFmtId="9" fontId="81" fillId="0" borderId="0" xfId="564" applyFont="1" applyFill="1" applyAlignment="1"/>
    <xf numFmtId="0" fontId="81" fillId="0" borderId="41" xfId="0" applyFont="1" applyBorder="1" applyAlignment="1"/>
    <xf numFmtId="189" fontId="81" fillId="0" borderId="24" xfId="182" applyFont="1" applyFill="1" applyBorder="1" applyAlignment="1"/>
    <xf numFmtId="0" fontId="103" fillId="43" borderId="18" xfId="0" applyFont="1" applyFill="1" applyBorder="1" applyAlignment="1"/>
    <xf numFmtId="0" fontId="103" fillId="43" borderId="27" xfId="0" applyFont="1" applyFill="1" applyBorder="1" applyAlignment="1">
      <alignment horizontal="center"/>
    </xf>
    <xf numFmtId="189" fontId="103" fillId="43" borderId="18" xfId="182" applyFont="1" applyFill="1" applyBorder="1" applyAlignment="1">
      <alignment horizontal="center"/>
    </xf>
    <xf numFmtId="189" fontId="103" fillId="43" borderId="18" xfId="182" applyNumberFormat="1" applyFont="1" applyFill="1" applyBorder="1" applyAlignment="1"/>
    <xf numFmtId="189" fontId="103" fillId="43" borderId="18" xfId="182" applyNumberFormat="1" applyFont="1" applyFill="1" applyBorder="1" applyAlignment="1">
      <alignment horizontal="center"/>
    </xf>
    <xf numFmtId="189" fontId="103" fillId="43" borderId="18" xfId="182" applyFont="1" applyFill="1" applyBorder="1" applyAlignment="1"/>
    <xf numFmtId="192" fontId="81" fillId="0" borderId="0" xfId="182" applyNumberFormat="1" applyFont="1" applyFill="1" applyAlignment="1">
      <alignment horizontal="right"/>
    </xf>
    <xf numFmtId="0" fontId="81" fillId="0" borderId="0" xfId="0" applyFont="1" applyFill="1" applyBorder="1" applyAlignment="1"/>
    <xf numFmtId="0" fontId="81" fillId="0" borderId="0" xfId="0" applyFont="1" applyAlignment="1"/>
    <xf numFmtId="0" fontId="103" fillId="0" borderId="47" xfId="0" applyFont="1" applyBorder="1" applyAlignment="1">
      <alignment horizontal="left"/>
    </xf>
    <xf numFmtId="0" fontId="103" fillId="0" borderId="47" xfId="0" applyFont="1" applyBorder="1" applyAlignment="1"/>
    <xf numFmtId="0" fontId="103" fillId="0" borderId="47" xfId="0" applyFont="1" applyFill="1" applyBorder="1" applyAlignment="1"/>
    <xf numFmtId="189" fontId="103" fillId="0" borderId="0" xfId="691" applyFont="1" applyBorder="1" applyAlignment="1"/>
    <xf numFmtId="0" fontId="103" fillId="0" borderId="0" xfId="0" applyFont="1" applyBorder="1" applyAlignment="1">
      <alignment horizontal="left"/>
    </xf>
    <xf numFmtId="0" fontId="103" fillId="0" borderId="0" xfId="0" applyFont="1" applyBorder="1" applyAlignment="1"/>
    <xf numFmtId="189" fontId="103" fillId="0" borderId="0" xfId="0" applyNumberFormat="1" applyFont="1" applyFill="1" applyBorder="1" applyAlignment="1"/>
    <xf numFmtId="189" fontId="81" fillId="0" borderId="0" xfId="0" applyNumberFormat="1" applyFont="1" applyFill="1" applyAlignment="1"/>
    <xf numFmtId="0" fontId="103" fillId="0" borderId="26" xfId="0" applyFont="1" applyBorder="1" applyAlignment="1">
      <alignment horizontal="left"/>
    </xf>
    <xf numFmtId="0" fontId="103" fillId="0" borderId="26" xfId="0" applyFont="1" applyBorder="1" applyAlignment="1"/>
    <xf numFmtId="189" fontId="103" fillId="0" borderId="26" xfId="0" applyNumberFormat="1" applyFont="1" applyFill="1" applyBorder="1" applyAlignment="1"/>
    <xf numFmtId="0" fontId="103" fillId="0" borderId="41" xfId="0" applyFont="1" applyBorder="1" applyAlignment="1"/>
    <xf numFmtId="0" fontId="161" fillId="0" borderId="0" xfId="712" applyFont="1" applyBorder="1" applyAlignment="1">
      <alignment horizontal="center"/>
    </xf>
    <xf numFmtId="0" fontId="162" fillId="0" borderId="0" xfId="538" applyFont="1"/>
    <xf numFmtId="0" fontId="161" fillId="0" borderId="48" xfId="712" applyFont="1" applyBorder="1"/>
    <xf numFmtId="189" fontId="161" fillId="0" borderId="48" xfId="712" applyNumberFormat="1" applyFont="1" applyBorder="1"/>
    <xf numFmtId="0" fontId="161" fillId="0" borderId="10" xfId="712" applyFont="1" applyBorder="1"/>
    <xf numFmtId="0" fontId="161" fillId="0" borderId="10" xfId="712" applyFont="1" applyBorder="1" applyAlignment="1"/>
    <xf numFmtId="189" fontId="161" fillId="0" borderId="10" xfId="712" applyNumberFormat="1" applyFont="1" applyBorder="1"/>
    <xf numFmtId="0" fontId="161" fillId="0" borderId="0" xfId="712" applyFont="1" applyBorder="1"/>
    <xf numFmtId="195" fontId="161" fillId="0" borderId="49" xfId="712" applyNumberFormat="1" applyFont="1" applyFill="1" applyBorder="1" applyAlignment="1"/>
    <xf numFmtId="0" fontId="161" fillId="0" borderId="10" xfId="712" applyFont="1" applyBorder="1" applyAlignment="1">
      <alignment horizontal="right"/>
    </xf>
    <xf numFmtId="0" fontId="162" fillId="0" borderId="50" xfId="712" applyFont="1" applyBorder="1" applyAlignment="1">
      <alignment horizontal="center"/>
    </xf>
    <xf numFmtId="189" fontId="162" fillId="0" borderId="51" xfId="691" applyNumberFormat="1" applyFont="1" applyBorder="1" applyAlignment="1">
      <alignment horizontal="center"/>
    </xf>
    <xf numFmtId="2" fontId="162" fillId="0" borderId="52" xfId="712" applyNumberFormat="1" applyFont="1" applyBorder="1" applyAlignment="1">
      <alignment horizontal="center"/>
    </xf>
    <xf numFmtId="189" fontId="162" fillId="0" borderId="0" xfId="538" applyNumberFormat="1" applyFont="1"/>
    <xf numFmtId="0" fontId="161" fillId="0" borderId="53" xfId="712" applyFont="1" applyBorder="1" applyAlignment="1">
      <alignment horizontal="center"/>
    </xf>
    <xf numFmtId="189" fontId="161" fillId="0" borderId="24" xfId="691" applyNumberFormat="1" applyFont="1" applyBorder="1" applyAlignment="1">
      <alignment horizontal="center"/>
    </xf>
    <xf numFmtId="0" fontId="162" fillId="0" borderId="0" xfId="539" applyFont="1"/>
    <xf numFmtId="0" fontId="162" fillId="0" borderId="53" xfId="712" applyFont="1" applyBorder="1" applyAlignment="1">
      <alignment horizontal="center"/>
    </xf>
    <xf numFmtId="189" fontId="163" fillId="20" borderId="2" xfId="712" applyNumberFormat="1" applyFont="1" applyFill="1" applyBorder="1" applyAlignment="1"/>
    <xf numFmtId="0" fontId="163" fillId="20" borderId="54" xfId="712" applyFont="1" applyFill="1" applyBorder="1"/>
    <xf numFmtId="0" fontId="162" fillId="0" borderId="0" xfId="537" applyFont="1"/>
    <xf numFmtId="2" fontId="162" fillId="0" borderId="0" xfId="691" applyNumberFormat="1" applyFont="1"/>
    <xf numFmtId="189" fontId="195" fillId="0" borderId="0" xfId="691" applyFont="1"/>
    <xf numFmtId="10" fontId="162" fillId="0" borderId="0" xfId="701" applyNumberFormat="1" applyFont="1"/>
    <xf numFmtId="0" fontId="162" fillId="0" borderId="0" xfId="538" applyFont="1" applyAlignment="1">
      <alignment horizontal="right"/>
    </xf>
    <xf numFmtId="0" fontId="162" fillId="0" borderId="0" xfId="712" applyFont="1" applyBorder="1"/>
    <xf numFmtId="0" fontId="162" fillId="0" borderId="0" xfId="712" applyFont="1"/>
    <xf numFmtId="189" fontId="164" fillId="0" borderId="0" xfId="712" applyNumberFormat="1" applyFont="1" applyFill="1" applyBorder="1"/>
    <xf numFmtId="0" fontId="164" fillId="0" borderId="0" xfId="712" applyFont="1" applyFill="1"/>
    <xf numFmtId="189" fontId="165" fillId="0" borderId="0" xfId="712" applyNumberFormat="1" applyFont="1" applyFill="1" applyBorder="1"/>
    <xf numFmtId="189" fontId="162" fillId="0" borderId="0" xfId="537" applyNumberFormat="1" applyFont="1"/>
    <xf numFmtId="0" fontId="165" fillId="0" borderId="0" xfId="721" applyFont="1" applyBorder="1" applyAlignment="1">
      <alignment horizontal="center"/>
    </xf>
    <xf numFmtId="189" fontId="162" fillId="0" borderId="0" xfId="712" applyNumberFormat="1" applyFont="1"/>
    <xf numFmtId="0" fontId="162" fillId="0" borderId="10" xfId="712" applyFont="1" applyBorder="1" applyAlignment="1"/>
    <xf numFmtId="189" fontId="161" fillId="0" borderId="48" xfId="712" applyNumberFormat="1" applyFont="1" applyBorder="1" applyAlignment="1">
      <alignment horizontal="left"/>
    </xf>
    <xf numFmtId="189" fontId="162" fillId="0" borderId="48" xfId="712" applyNumberFormat="1" applyFont="1" applyBorder="1"/>
    <xf numFmtId="0" fontId="162" fillId="0" borderId="48" xfId="712" applyFont="1" applyBorder="1"/>
    <xf numFmtId="189" fontId="161" fillId="0" borderId="10" xfId="712" applyNumberFormat="1" applyFont="1" applyBorder="1" applyAlignment="1">
      <alignment horizontal="left"/>
    </xf>
    <xf numFmtId="189" fontId="162" fillId="0" borderId="10" xfId="712" applyNumberFormat="1" applyFont="1" applyBorder="1"/>
    <xf numFmtId="0" fontId="162" fillId="0" borderId="10" xfId="712" applyFont="1" applyBorder="1"/>
    <xf numFmtId="189" fontId="161" fillId="39" borderId="7" xfId="712" applyNumberFormat="1" applyFont="1" applyFill="1" applyBorder="1" applyAlignment="1">
      <alignment horizontal="center"/>
    </xf>
    <xf numFmtId="0" fontId="161" fillId="0" borderId="0" xfId="712" applyFont="1" applyBorder="1" applyAlignment="1"/>
    <xf numFmtId="0" fontId="162" fillId="0" borderId="31" xfId="712" applyFont="1" applyBorder="1"/>
    <xf numFmtId="189" fontId="162" fillId="0" borderId="31" xfId="712" applyNumberFormat="1" applyFont="1" applyBorder="1" applyAlignment="1">
      <alignment horizontal="center"/>
    </xf>
    <xf numFmtId="189" fontId="162" fillId="0" borderId="0" xfId="712" applyNumberFormat="1" applyFont="1" applyBorder="1"/>
    <xf numFmtId="0" fontId="162" fillId="0" borderId="24" xfId="712" applyFont="1" applyBorder="1" applyAlignment="1">
      <alignment horizontal="center"/>
    </xf>
    <xf numFmtId="189" fontId="162" fillId="0" borderId="24" xfId="712" applyNumberFormat="1" applyFont="1" applyBorder="1" applyAlignment="1">
      <alignment horizontal="center"/>
    </xf>
    <xf numFmtId="189" fontId="161" fillId="0" borderId="0" xfId="712" applyNumberFormat="1" applyFont="1" applyBorder="1" applyAlignment="1">
      <alignment horizontal="center"/>
    </xf>
    <xf numFmtId="0" fontId="162" fillId="0" borderId="24" xfId="712" applyFont="1" applyBorder="1"/>
    <xf numFmtId="189" fontId="162" fillId="0" borderId="24" xfId="712" applyNumberFormat="1" applyFont="1" applyBorder="1"/>
    <xf numFmtId="194" fontId="162" fillId="0" borderId="24" xfId="712" applyNumberFormat="1" applyFont="1" applyBorder="1"/>
    <xf numFmtId="2" fontId="162" fillId="0" borderId="24" xfId="712" applyNumberFormat="1" applyFont="1" applyBorder="1"/>
    <xf numFmtId="2" fontId="162" fillId="0" borderId="32" xfId="712" applyNumberFormat="1" applyFont="1" applyBorder="1"/>
    <xf numFmtId="189" fontId="162" fillId="0" borderId="32" xfId="712" applyNumberFormat="1" applyFont="1" applyBorder="1"/>
    <xf numFmtId="194" fontId="162" fillId="0" borderId="32" xfId="712" applyNumberFormat="1" applyFont="1" applyBorder="1"/>
    <xf numFmtId="189" fontId="162" fillId="0" borderId="32" xfId="712" applyNumberFormat="1" applyFont="1" applyBorder="1" applyAlignment="1">
      <alignment horizontal="center"/>
    </xf>
    <xf numFmtId="0" fontId="162" fillId="0" borderId="32" xfId="712" applyFont="1" applyBorder="1"/>
    <xf numFmtId="10" fontId="162" fillId="0" borderId="0" xfId="701" applyNumberFormat="1" applyFont="1" applyBorder="1"/>
    <xf numFmtId="0" fontId="162" fillId="0" borderId="8" xfId="712" applyFont="1" applyBorder="1"/>
    <xf numFmtId="189" fontId="162" fillId="0" borderId="8" xfId="712" applyNumberFormat="1" applyFont="1" applyBorder="1"/>
    <xf numFmtId="0" fontId="162" fillId="0" borderId="0" xfId="712" applyFont="1" applyFill="1" applyBorder="1" applyAlignment="1">
      <alignment horizontal="left"/>
    </xf>
    <xf numFmtId="189" fontId="162" fillId="0" borderId="0" xfId="712" applyNumberFormat="1" applyFont="1" applyFill="1" applyBorder="1" applyAlignment="1">
      <alignment horizontal="left"/>
    </xf>
    <xf numFmtId="189" fontId="162" fillId="0" borderId="0" xfId="712" applyNumberFormat="1" applyFont="1" applyFill="1" applyBorder="1" applyAlignment="1"/>
    <xf numFmtId="0" fontId="162" fillId="0" borderId="0" xfId="538" applyFont="1" applyBorder="1"/>
    <xf numFmtId="189" fontId="162" fillId="0" borderId="0" xfId="691" applyFont="1"/>
    <xf numFmtId="189" fontId="162" fillId="0" borderId="0" xfId="712" applyNumberFormat="1" applyFont="1" applyFill="1" applyBorder="1"/>
    <xf numFmtId="0" fontId="162" fillId="0" borderId="0" xfId="712" applyFont="1" applyFill="1" applyBorder="1"/>
    <xf numFmtId="0" fontId="162" fillId="0" borderId="0" xfId="712" applyFont="1" applyBorder="1" applyAlignment="1"/>
    <xf numFmtId="0" fontId="162" fillId="0" borderId="0" xfId="537" applyFont="1" applyBorder="1"/>
    <xf numFmtId="189" fontId="196" fillId="0" borderId="0" xfId="712" applyNumberFormat="1" applyFont="1" applyFill="1" applyBorder="1" applyAlignment="1"/>
    <xf numFmtId="0" fontId="103" fillId="39" borderId="7" xfId="0" applyFont="1" applyFill="1" applyBorder="1" applyAlignment="1">
      <alignment horizontal="center"/>
    </xf>
    <xf numFmtId="0" fontId="103" fillId="39" borderId="30" xfId="0" applyFont="1" applyFill="1" applyBorder="1" applyAlignment="1">
      <alignment horizontal="center"/>
    </xf>
    <xf numFmtId="0" fontId="103" fillId="39" borderId="27" xfId="0" applyFont="1" applyFill="1" applyBorder="1" applyAlignment="1">
      <alignment horizontal="center"/>
    </xf>
    <xf numFmtId="0" fontId="81" fillId="0" borderId="24" xfId="0" applyFont="1" applyBorder="1" applyAlignment="1">
      <alignment horizontal="center"/>
    </xf>
    <xf numFmtId="189" fontId="81" fillId="0" borderId="24" xfId="182" quotePrefix="1" applyFont="1" applyBorder="1" applyAlignment="1">
      <alignment horizontal="center"/>
    </xf>
    <xf numFmtId="0" fontId="103" fillId="43" borderId="2" xfId="0" applyFont="1" applyFill="1" applyBorder="1" applyAlignment="1">
      <alignment horizontal="right"/>
    </xf>
    <xf numFmtId="0" fontId="81" fillId="0" borderId="0" xfId="0" applyFont="1" applyFill="1" applyAlignment="1">
      <alignment horizontal="center"/>
    </xf>
    <xf numFmtId="0" fontId="103" fillId="0" borderId="10" xfId="712" applyFont="1" applyBorder="1" applyAlignment="1"/>
    <xf numFmtId="193" fontId="161" fillId="0" borderId="10" xfId="712" applyNumberFormat="1" applyFont="1" applyBorder="1" applyAlignment="1">
      <alignment horizontal="left"/>
    </xf>
    <xf numFmtId="0" fontId="166" fillId="0" borderId="24" xfId="712" applyFont="1" applyBorder="1" applyAlignment="1">
      <alignment horizontal="left"/>
    </xf>
    <xf numFmtId="193" fontId="81" fillId="0" borderId="24" xfId="182" applyNumberFormat="1" applyFont="1" applyBorder="1" applyAlignment="1">
      <alignment horizontal="center"/>
    </xf>
    <xf numFmtId="189" fontId="162" fillId="0" borderId="33" xfId="712" applyNumberFormat="1" applyFont="1" applyBorder="1" applyAlignment="1">
      <alignment horizontal="center"/>
    </xf>
    <xf numFmtId="0" fontId="162" fillId="0" borderId="33" xfId="712" applyFont="1" applyBorder="1"/>
    <xf numFmtId="189" fontId="161" fillId="39" borderId="30" xfId="712" applyNumberFormat="1" applyFont="1" applyFill="1" applyBorder="1" applyAlignment="1">
      <alignment horizontal="center" vertical="top"/>
    </xf>
    <xf numFmtId="2" fontId="167" fillId="0" borderId="52" xfId="0" applyNumberFormat="1" applyFont="1" applyBorder="1" applyAlignment="1">
      <alignment horizontal="center"/>
    </xf>
    <xf numFmtId="2" fontId="165" fillId="0" borderId="52" xfId="0" applyNumberFormat="1" applyFont="1" applyBorder="1" applyAlignment="1">
      <alignment horizontal="left"/>
    </xf>
    <xf numFmtId="191" fontId="196" fillId="0" borderId="24" xfId="564" applyNumberFormat="1" applyFont="1" applyBorder="1" applyAlignment="1">
      <alignment horizontal="center"/>
    </xf>
    <xf numFmtId="0" fontId="162" fillId="0" borderId="0" xfId="540" applyFont="1" applyAlignment="1"/>
    <xf numFmtId="0" fontId="161" fillId="0" borderId="0" xfId="712" applyFont="1" applyFill="1" applyBorder="1" applyAlignment="1"/>
    <xf numFmtId="0" fontId="162" fillId="0" borderId="0" xfId="712" applyFont="1" applyFill="1" applyBorder="1" applyAlignment="1"/>
    <xf numFmtId="0" fontId="162" fillId="0" borderId="0" xfId="721" applyFont="1" applyBorder="1" applyAlignment="1"/>
    <xf numFmtId="189" fontId="81" fillId="0" borderId="24" xfId="182" applyNumberFormat="1" applyFont="1" applyFill="1" applyBorder="1"/>
    <xf numFmtId="3" fontId="81" fillId="0" borderId="24" xfId="715" applyNumberFormat="1" applyFont="1" applyFill="1" applyBorder="1" applyAlignment="1">
      <alignment horizontal="center" vertical="center"/>
    </xf>
    <xf numFmtId="2" fontId="81" fillId="0" borderId="36" xfId="0" applyNumberFormat="1" applyFont="1" applyBorder="1" applyAlignment="1">
      <alignment horizontal="right"/>
    </xf>
    <xf numFmtId="0" fontId="162" fillId="0" borderId="0" xfId="712" applyFont="1" applyBorder="1" applyAlignment="1">
      <alignment horizontal="center"/>
    </xf>
    <xf numFmtId="0" fontId="81" fillId="0" borderId="31" xfId="0" applyFont="1" applyFill="1" applyBorder="1" applyAlignment="1"/>
    <xf numFmtId="0" fontId="81" fillId="0" borderId="31" xfId="0" applyFont="1" applyFill="1" applyBorder="1" applyAlignment="1">
      <alignment horizontal="center"/>
    </xf>
    <xf numFmtId="189" fontId="81" fillId="0" borderId="31" xfId="0" applyNumberFormat="1" applyFont="1" applyFill="1" applyBorder="1" applyAlignment="1"/>
    <xf numFmtId="43" fontId="81" fillId="0" borderId="31" xfId="0" applyNumberFormat="1" applyFont="1" applyFill="1" applyBorder="1" applyAlignment="1"/>
    <xf numFmtId="0" fontId="81" fillId="0" borderId="24" xfId="0" applyFont="1" applyFill="1" applyBorder="1" applyAlignment="1"/>
    <xf numFmtId="189" fontId="81" fillId="0" borderId="24" xfId="0" applyNumberFormat="1" applyFont="1" applyFill="1" applyBorder="1" applyAlignment="1"/>
    <xf numFmtId="43" fontId="81" fillId="0" borderId="24" xfId="0" applyNumberFormat="1" applyFont="1" applyFill="1" applyBorder="1" applyAlignment="1"/>
    <xf numFmtId="0" fontId="81" fillId="0" borderId="24" xfId="0" applyFont="1" applyFill="1" applyBorder="1" applyAlignment="1">
      <alignment horizontal="center"/>
    </xf>
    <xf numFmtId="0" fontId="81" fillId="0" borderId="32" xfId="0" applyFont="1" applyFill="1" applyBorder="1" applyAlignment="1"/>
    <xf numFmtId="0" fontId="81" fillId="0" borderId="32" xfId="0" applyFont="1" applyFill="1" applyBorder="1" applyAlignment="1">
      <alignment horizontal="center"/>
    </xf>
    <xf numFmtId="189" fontId="81" fillId="0" borderId="32" xfId="0" applyNumberFormat="1" applyFont="1" applyFill="1" applyBorder="1" applyAlignment="1"/>
    <xf numFmtId="192" fontId="81" fillId="0" borderId="43" xfId="182" applyNumberFormat="1" applyFont="1" applyFill="1" applyBorder="1" applyAlignment="1">
      <alignment horizontal="right"/>
    </xf>
    <xf numFmtId="192" fontId="81" fillId="0" borderId="36" xfId="182" applyNumberFormat="1" applyFont="1" applyFill="1" applyBorder="1" applyAlignment="1">
      <alignment horizontal="right"/>
    </xf>
    <xf numFmtId="0" fontId="81" fillId="0" borderId="41" xfId="0" applyFont="1" applyFill="1" applyBorder="1" applyAlignment="1"/>
    <xf numFmtId="192" fontId="81" fillId="0" borderId="37" xfId="182" applyNumberFormat="1" applyFont="1" applyFill="1" applyBorder="1" applyAlignment="1">
      <alignment horizontal="right"/>
    </xf>
    <xf numFmtId="0" fontId="81" fillId="0" borderId="69" xfId="0" applyFont="1" applyFill="1" applyBorder="1" applyAlignment="1"/>
    <xf numFmtId="193" fontId="81" fillId="0" borderId="41" xfId="738" applyNumberFormat="1" applyFont="1" applyFill="1" applyBorder="1" applyAlignment="1"/>
    <xf numFmtId="193" fontId="81" fillId="0" borderId="24" xfId="738" applyNumberFormat="1" applyFont="1" applyFill="1" applyBorder="1" applyAlignment="1">
      <alignment horizontal="center"/>
    </xf>
    <xf numFmtId="0" fontId="103" fillId="0" borderId="31" xfId="0" applyFont="1" applyFill="1" applyBorder="1" applyAlignment="1">
      <alignment horizontal="center"/>
    </xf>
    <xf numFmtId="0" fontId="103" fillId="0" borderId="24" xfId="0" applyFont="1" applyBorder="1" applyAlignment="1">
      <alignment horizontal="center"/>
    </xf>
    <xf numFmtId="0" fontId="103" fillId="0" borderId="45" xfId="0" applyFont="1" applyFill="1" applyBorder="1" applyAlignment="1"/>
    <xf numFmtId="189" fontId="200" fillId="39" borderId="2" xfId="712" applyNumberFormat="1" applyFont="1" applyFill="1" applyBorder="1" applyAlignment="1"/>
    <xf numFmtId="0" fontId="200" fillId="39" borderId="18" xfId="712" applyFont="1" applyFill="1" applyBorder="1"/>
    <xf numFmtId="0" fontId="199" fillId="39" borderId="2" xfId="712" applyFont="1" applyFill="1" applyBorder="1" applyAlignment="1"/>
    <xf numFmtId="0" fontId="199" fillId="39" borderId="10" xfId="712" applyFont="1" applyFill="1" applyBorder="1" applyAlignment="1"/>
    <xf numFmtId="189" fontId="199" fillId="39" borderId="2" xfId="712" applyNumberFormat="1" applyFont="1" applyFill="1" applyBorder="1" applyAlignment="1"/>
    <xf numFmtId="0" fontId="199" fillId="39" borderId="18" xfId="712" applyFont="1" applyFill="1" applyBorder="1"/>
    <xf numFmtId="0" fontId="199" fillId="39" borderId="26" xfId="712" applyFont="1" applyFill="1" applyBorder="1" applyAlignment="1">
      <alignment horizontal="left"/>
    </xf>
    <xf numFmtId="0" fontId="163" fillId="0" borderId="0" xfId="712" applyFont="1" applyFill="1" applyBorder="1" applyAlignment="1">
      <alignment horizontal="left"/>
    </xf>
    <xf numFmtId="0" fontId="163" fillId="0" borderId="0" xfId="712" applyFont="1" applyFill="1" applyBorder="1" applyAlignment="1">
      <alignment vertical="center"/>
    </xf>
    <xf numFmtId="0" fontId="197" fillId="0" borderId="0" xfId="712" applyFont="1" applyFill="1" applyBorder="1" applyAlignment="1"/>
    <xf numFmtId="222" fontId="161" fillId="0" borderId="0" xfId="712" applyNumberFormat="1" applyFont="1" applyAlignment="1">
      <alignment horizontal="left"/>
    </xf>
    <xf numFmtId="189" fontId="162" fillId="0" borderId="24" xfId="691" applyNumberFormat="1" applyFont="1" applyBorder="1" applyAlignment="1">
      <alignment horizontal="center"/>
    </xf>
    <xf numFmtId="0" fontId="197" fillId="20" borderId="73" xfId="712" applyFont="1" applyFill="1" applyBorder="1" applyAlignment="1"/>
    <xf numFmtId="0" fontId="161" fillId="0" borderId="48" xfId="712" applyNumberFormat="1" applyFont="1" applyBorder="1" applyAlignment="1"/>
    <xf numFmtId="0" fontId="161" fillId="0" borderId="10" xfId="712" applyNumberFormat="1" applyFont="1" applyBorder="1" applyAlignment="1"/>
    <xf numFmtId="189" fontId="74" fillId="0" borderId="0" xfId="739" applyNumberFormat="1" applyFont="1" applyFill="1" applyBorder="1" applyAlignment="1"/>
    <xf numFmtId="0" fontId="103" fillId="0" borderId="31" xfId="0" applyFont="1" applyBorder="1" applyAlignment="1">
      <alignment horizontal="center"/>
    </xf>
    <xf numFmtId="0" fontId="81" fillId="0" borderId="43" xfId="0" applyFont="1" applyBorder="1" applyAlignment="1">
      <alignment horizontal="right"/>
    </xf>
    <xf numFmtId="0" fontId="103" fillId="0" borderId="45" xfId="0" applyFont="1" applyBorder="1" applyAlignment="1"/>
    <xf numFmtId="189" fontId="81" fillId="0" borderId="31" xfId="182" applyFont="1" applyBorder="1" applyAlignment="1">
      <alignment horizontal="center"/>
    </xf>
    <xf numFmtId="189" fontId="81" fillId="0" borderId="31" xfId="182" applyNumberFormat="1" applyFont="1" applyBorder="1" applyAlignment="1"/>
    <xf numFmtId="189" fontId="81" fillId="0" borderId="31" xfId="182" applyNumberFormat="1" applyFont="1" applyFill="1" applyBorder="1" applyAlignment="1"/>
    <xf numFmtId="189" fontId="194" fillId="0" borderId="31" xfId="182" applyFont="1" applyFill="1" applyBorder="1" applyAlignment="1">
      <alignment horizontal="center"/>
    </xf>
    <xf numFmtId="189" fontId="103" fillId="0" borderId="74" xfId="0" applyNumberFormat="1" applyFont="1" applyBorder="1" applyAlignment="1">
      <alignment horizontal="right"/>
    </xf>
    <xf numFmtId="189" fontId="162" fillId="0" borderId="24" xfId="182" applyFont="1" applyFill="1" applyBorder="1" applyAlignment="1"/>
    <xf numFmtId="189" fontId="103" fillId="0" borderId="26" xfId="0" applyNumberFormat="1" applyFont="1" applyFill="1" applyBorder="1" applyAlignment="1">
      <alignment horizontal="center"/>
    </xf>
    <xf numFmtId="0" fontId="81" fillId="0" borderId="41" xfId="0" applyFont="1" applyBorder="1" applyAlignment="1">
      <alignment wrapText="1"/>
    </xf>
    <xf numFmtId="191" fontId="162" fillId="0" borderId="24" xfId="564" applyNumberFormat="1" applyFont="1" applyBorder="1" applyAlignment="1">
      <alignment horizontal="center"/>
    </xf>
    <xf numFmtId="0" fontId="81" fillId="0" borderId="0" xfId="540" applyFont="1" applyAlignment="1"/>
    <xf numFmtId="189" fontId="162" fillId="0" borderId="0" xfId="0" applyNumberFormat="1" applyFont="1" applyFill="1" applyBorder="1" applyAlignment="1"/>
    <xf numFmtId="0" fontId="161" fillId="0" borderId="0" xfId="712" applyFont="1" applyBorder="1" applyAlignment="1">
      <alignment horizontal="center"/>
    </xf>
    <xf numFmtId="0" fontId="103" fillId="39" borderId="7" xfId="0" applyFont="1" applyFill="1" applyBorder="1" applyAlignment="1">
      <alignment horizontal="center"/>
    </xf>
    <xf numFmtId="0" fontId="103" fillId="39" borderId="30" xfId="0" applyFont="1" applyFill="1" applyBorder="1" applyAlignment="1">
      <alignment horizontal="center"/>
    </xf>
    <xf numFmtId="0" fontId="103" fillId="39" borderId="27" xfId="0" applyFont="1" applyFill="1" applyBorder="1" applyAlignment="1">
      <alignment horizontal="center"/>
    </xf>
    <xf numFmtId="189" fontId="103" fillId="0" borderId="75" xfId="691" applyFont="1" applyBorder="1" applyAlignment="1"/>
    <xf numFmtId="189" fontId="103" fillId="0" borderId="76" xfId="691" applyFont="1" applyBorder="1" applyAlignment="1"/>
    <xf numFmtId="189" fontId="103" fillId="0" borderId="77" xfId="691" applyFont="1" applyBorder="1" applyAlignment="1"/>
    <xf numFmtId="0" fontId="81" fillId="0" borderId="21" xfId="0" applyFont="1" applyBorder="1" applyAlignment="1"/>
    <xf numFmtId="0" fontId="81" fillId="0" borderId="42" xfId="0" applyFont="1" applyBorder="1" applyAlignment="1"/>
    <xf numFmtId="189" fontId="81" fillId="0" borderId="21" xfId="182" applyFont="1" applyBorder="1" applyAlignment="1">
      <alignment horizontal="center"/>
    </xf>
    <xf numFmtId="189" fontId="81" fillId="0" borderId="21" xfId="182" applyNumberFormat="1" applyFont="1" applyBorder="1" applyAlignment="1"/>
    <xf numFmtId="189" fontId="81" fillId="0" borderId="21" xfId="182" applyNumberFormat="1" applyFont="1" applyFill="1" applyBorder="1" applyAlignment="1"/>
    <xf numFmtId="189" fontId="81" fillId="0" borderId="21" xfId="182" applyFont="1" applyFill="1" applyBorder="1" applyAlignment="1"/>
    <xf numFmtId="0" fontId="81" fillId="0" borderId="29" xfId="0" applyFont="1" applyBorder="1" applyAlignment="1">
      <alignment horizontal="right"/>
    </xf>
    <xf numFmtId="3" fontId="81" fillId="0" borderId="21" xfId="715" applyNumberFormat="1" applyFont="1" applyFill="1" applyBorder="1" applyAlignment="1">
      <alignment horizontal="center" vertical="center"/>
    </xf>
    <xf numFmtId="189" fontId="81" fillId="0" borderId="21" xfId="182" applyNumberFormat="1" applyFont="1" applyFill="1" applyBorder="1"/>
    <xf numFmtId="0" fontId="81" fillId="0" borderId="32" xfId="0" applyFont="1" applyBorder="1" applyAlignment="1"/>
    <xf numFmtId="0" fontId="81" fillId="0" borderId="69" xfId="0" applyFont="1" applyBorder="1" applyAlignment="1"/>
    <xf numFmtId="189" fontId="81" fillId="0" borderId="32" xfId="182" applyFont="1" applyBorder="1" applyAlignment="1">
      <alignment horizontal="center"/>
    </xf>
    <xf numFmtId="189" fontId="81" fillId="0" borderId="32" xfId="182" applyFont="1" applyFill="1" applyBorder="1" applyAlignment="1"/>
    <xf numFmtId="0" fontId="81" fillId="0" borderId="36" xfId="182" applyNumberFormat="1" applyFont="1" applyFill="1" applyBorder="1" applyAlignment="1">
      <alignment horizontal="right"/>
    </xf>
    <xf numFmtId="2" fontId="162" fillId="0" borderId="24" xfId="564" applyNumberFormat="1" applyFont="1" applyBorder="1" applyAlignment="1">
      <alignment horizontal="center"/>
    </xf>
    <xf numFmtId="2" fontId="81" fillId="0" borderId="37" xfId="0" applyNumberFormat="1" applyFont="1" applyBorder="1" applyAlignment="1">
      <alignment horizontal="right"/>
    </xf>
    <xf numFmtId="0" fontId="81" fillId="0" borderId="69" xfId="0" applyFont="1" applyBorder="1" applyAlignment="1">
      <alignment wrapText="1"/>
    </xf>
    <xf numFmtId="189" fontId="81" fillId="0" borderId="32" xfId="182" applyNumberFormat="1" applyFont="1" applyBorder="1" applyAlignment="1"/>
    <xf numFmtId="189" fontId="81" fillId="0" borderId="32" xfId="182" applyNumberFormat="1" applyFont="1" applyFill="1" applyBorder="1" applyAlignment="1"/>
    <xf numFmtId="0" fontId="81" fillId="0" borderId="25" xfId="0" applyFont="1" applyBorder="1" applyAlignment="1"/>
    <xf numFmtId="2" fontId="81" fillId="0" borderId="44" xfId="0" applyNumberFormat="1" applyFont="1" applyBorder="1" applyAlignment="1">
      <alignment horizontal="right"/>
    </xf>
    <xf numFmtId="0" fontId="81" fillId="0" borderId="46" xfId="0" applyFont="1" applyBorder="1" applyAlignment="1"/>
    <xf numFmtId="189" fontId="81" fillId="0" borderId="25" xfId="182" applyFont="1" applyBorder="1" applyAlignment="1">
      <alignment horizontal="center"/>
    </xf>
    <xf numFmtId="189" fontId="81" fillId="0" borderId="25" xfId="182" applyNumberFormat="1" applyFont="1" applyBorder="1" applyAlignment="1"/>
    <xf numFmtId="189" fontId="81" fillId="0" borderId="25" xfId="182" applyNumberFormat="1" applyFont="1" applyFill="1" applyBorder="1" applyAlignment="1"/>
    <xf numFmtId="189" fontId="81" fillId="0" borderId="25" xfId="182" applyFont="1" applyFill="1" applyBorder="1" applyAlignment="1"/>
    <xf numFmtId="190" fontId="81" fillId="0" borderId="36" xfId="0" applyNumberFormat="1" applyFont="1" applyBorder="1" applyAlignment="1">
      <alignment horizontal="right"/>
    </xf>
    <xf numFmtId="0" fontId="162" fillId="0" borderId="0" xfId="540" applyFont="1" applyAlignment="1">
      <alignment horizontal="center"/>
    </xf>
    <xf numFmtId="0" fontId="161" fillId="0" borderId="67" xfId="712" applyFont="1" applyBorder="1" applyAlignment="1">
      <alignment horizontal="center"/>
    </xf>
    <xf numFmtId="0" fontId="161" fillId="0" borderId="68" xfId="712" applyFont="1" applyBorder="1" applyAlignment="1">
      <alignment horizontal="center"/>
    </xf>
    <xf numFmtId="0" fontId="163" fillId="20" borderId="66" xfId="712" applyFont="1" applyFill="1" applyBorder="1" applyAlignment="1">
      <alignment horizontal="center" vertical="center"/>
    </xf>
    <xf numFmtId="0" fontId="163" fillId="20" borderId="57" xfId="712" applyFont="1" applyFill="1" applyBorder="1" applyAlignment="1">
      <alignment horizontal="center" vertical="center"/>
    </xf>
    <xf numFmtId="0" fontId="163" fillId="20" borderId="2" xfId="712" applyFont="1" applyFill="1" applyBorder="1" applyAlignment="1">
      <alignment horizontal="center"/>
    </xf>
    <xf numFmtId="0" fontId="163" fillId="20" borderId="27" xfId="712" applyFont="1" applyFill="1" applyBorder="1" applyAlignment="1">
      <alignment horizontal="center"/>
    </xf>
    <xf numFmtId="0" fontId="163" fillId="20" borderId="71" xfId="712" applyFont="1" applyFill="1" applyBorder="1" applyAlignment="1">
      <alignment horizontal="center"/>
    </xf>
    <xf numFmtId="0" fontId="163" fillId="20" borderId="55" xfId="712" applyFont="1" applyFill="1" applyBorder="1" applyAlignment="1">
      <alignment horizontal="center"/>
    </xf>
    <xf numFmtId="0" fontId="163" fillId="20" borderId="49" xfId="712" applyFont="1" applyFill="1" applyBorder="1" applyAlignment="1">
      <alignment horizontal="center"/>
    </xf>
    <xf numFmtId="0" fontId="163" fillId="20" borderId="72" xfId="712" applyFont="1" applyFill="1" applyBorder="1" applyAlignment="1">
      <alignment horizontal="center"/>
    </xf>
    <xf numFmtId="0" fontId="161" fillId="0" borderId="36" xfId="712" applyFont="1" applyBorder="1" applyAlignment="1">
      <alignment horizontal="left"/>
    </xf>
    <xf numFmtId="0" fontId="161" fillId="0" borderId="34" xfId="712" applyFont="1" applyBorder="1" applyAlignment="1">
      <alignment horizontal="left"/>
    </xf>
    <xf numFmtId="0" fontId="162" fillId="0" borderId="36" xfId="712" applyFont="1" applyBorder="1" applyAlignment="1">
      <alignment horizontal="center"/>
    </xf>
    <xf numFmtId="0" fontId="162" fillId="0" borderId="34" xfId="712" applyFont="1" applyBorder="1" applyAlignment="1">
      <alignment horizontal="center"/>
    </xf>
    <xf numFmtId="0" fontId="161" fillId="20" borderId="56" xfId="712" applyFont="1" applyFill="1" applyBorder="1" applyAlignment="1">
      <alignment horizontal="center" vertical="center"/>
    </xf>
    <xf numFmtId="0" fontId="161" fillId="20" borderId="57" xfId="712" applyFont="1" applyFill="1" applyBorder="1" applyAlignment="1">
      <alignment horizontal="center" vertical="center"/>
    </xf>
    <xf numFmtId="189" fontId="161" fillId="20" borderId="62" xfId="712" applyNumberFormat="1" applyFont="1" applyFill="1" applyBorder="1" applyAlignment="1">
      <alignment horizontal="center" vertical="center"/>
    </xf>
    <xf numFmtId="189" fontId="161" fillId="20" borderId="63" xfId="712" applyNumberFormat="1" applyFont="1" applyFill="1" applyBorder="1" applyAlignment="1">
      <alignment horizontal="center" vertical="center"/>
    </xf>
    <xf numFmtId="0" fontId="161" fillId="0" borderId="0" xfId="712" applyFont="1" applyBorder="1" applyAlignment="1">
      <alignment horizontal="center"/>
    </xf>
    <xf numFmtId="0" fontId="161" fillId="0" borderId="17" xfId="712" applyFont="1" applyBorder="1" applyAlignment="1">
      <alignment horizontal="center"/>
    </xf>
    <xf numFmtId="0" fontId="161" fillId="20" borderId="58" xfId="712" applyFont="1" applyFill="1" applyBorder="1" applyAlignment="1">
      <alignment horizontal="center" vertical="center"/>
    </xf>
    <xf numFmtId="0" fontId="161" fillId="20" borderId="59" xfId="712" applyFont="1" applyFill="1" applyBorder="1" applyAlignment="1">
      <alignment horizontal="center" vertical="center"/>
    </xf>
    <xf numFmtId="0" fontId="161" fillId="20" borderId="60" xfId="712" applyFont="1" applyFill="1" applyBorder="1" applyAlignment="1">
      <alignment horizontal="center" vertical="center"/>
    </xf>
    <xf numFmtId="0" fontId="161" fillId="20" borderId="61" xfId="712" applyFont="1" applyFill="1" applyBorder="1" applyAlignment="1">
      <alignment horizontal="center" vertical="center"/>
    </xf>
    <xf numFmtId="0" fontId="161" fillId="20" borderId="64" xfId="712" applyFont="1" applyFill="1" applyBorder="1" applyAlignment="1">
      <alignment horizontal="center" vertical="center"/>
    </xf>
    <xf numFmtId="0" fontId="161" fillId="20" borderId="65" xfId="712" applyFont="1" applyFill="1" applyBorder="1" applyAlignment="1">
      <alignment horizontal="center" vertical="center"/>
    </xf>
    <xf numFmtId="0" fontId="161" fillId="0" borderId="0" xfId="712" applyFont="1" applyFill="1" applyBorder="1" applyAlignment="1">
      <alignment horizontal="center"/>
    </xf>
    <xf numFmtId="0" fontId="161" fillId="0" borderId="17" xfId="712" applyFont="1" applyFill="1" applyBorder="1" applyAlignment="1">
      <alignment horizontal="center"/>
    </xf>
    <xf numFmtId="222" fontId="161" fillId="0" borderId="10" xfId="712" applyNumberFormat="1" applyFont="1" applyBorder="1" applyAlignment="1">
      <alignment horizontal="left" vertical="center"/>
    </xf>
    <xf numFmtId="0" fontId="161" fillId="39" borderId="7" xfId="712" applyFont="1" applyFill="1" applyBorder="1" applyAlignment="1">
      <alignment horizontal="center" vertical="center" wrapText="1"/>
    </xf>
    <xf numFmtId="0" fontId="161" fillId="39" borderId="30" xfId="712" applyFont="1" applyFill="1" applyBorder="1" applyAlignment="1">
      <alignment horizontal="center" vertical="center" wrapText="1"/>
    </xf>
    <xf numFmtId="0" fontId="161" fillId="39" borderId="28" xfId="712" applyFont="1" applyFill="1" applyBorder="1" applyAlignment="1">
      <alignment horizontal="center" vertical="center"/>
    </xf>
    <xf numFmtId="0" fontId="161" fillId="39" borderId="8" xfId="712" applyFont="1" applyFill="1" applyBorder="1" applyAlignment="1">
      <alignment horizontal="center" vertical="center"/>
    </xf>
    <xf numFmtId="0" fontId="161" fillId="39" borderId="35" xfId="712" applyFont="1" applyFill="1" applyBorder="1" applyAlignment="1">
      <alignment horizontal="center" vertical="center"/>
    </xf>
    <xf numFmtId="0" fontId="161" fillId="39" borderId="39" xfId="712" applyFont="1" applyFill="1" applyBorder="1" applyAlignment="1">
      <alignment horizontal="center" vertical="center"/>
    </xf>
    <xf numFmtId="0" fontId="161" fillId="39" borderId="26" xfId="712" applyFont="1" applyFill="1" applyBorder="1" applyAlignment="1">
      <alignment horizontal="center" vertical="center"/>
    </xf>
    <xf numFmtId="0" fontId="161" fillId="39" borderId="40" xfId="712" applyFont="1" applyFill="1" applyBorder="1" applyAlignment="1">
      <alignment horizontal="center" vertical="center"/>
    </xf>
    <xf numFmtId="189" fontId="161" fillId="39" borderId="7" xfId="0" applyNumberFormat="1" applyFont="1" applyFill="1" applyBorder="1" applyAlignment="1">
      <alignment horizontal="center" vertical="center"/>
    </xf>
    <xf numFmtId="189" fontId="161" fillId="39" borderId="30" xfId="0" applyNumberFormat="1" applyFont="1" applyFill="1" applyBorder="1" applyAlignment="1">
      <alignment horizontal="center" vertical="center"/>
    </xf>
    <xf numFmtId="0" fontId="161" fillId="39" borderId="7" xfId="0" applyFont="1" applyFill="1" applyBorder="1" applyAlignment="1">
      <alignment horizontal="center" vertical="center"/>
    </xf>
    <xf numFmtId="0" fontId="161" fillId="39" borderId="30" xfId="0" applyFont="1" applyFill="1" applyBorder="1" applyAlignment="1">
      <alignment horizontal="center" vertical="center"/>
    </xf>
    <xf numFmtId="0" fontId="161" fillId="39" borderId="7" xfId="712" applyFont="1" applyFill="1" applyBorder="1" applyAlignment="1">
      <alignment horizontal="center" vertical="center"/>
    </xf>
    <xf numFmtId="0" fontId="161" fillId="39" borderId="30" xfId="712" applyFont="1" applyFill="1" applyBorder="1" applyAlignment="1">
      <alignment horizontal="center" vertical="center"/>
    </xf>
    <xf numFmtId="0" fontId="199" fillId="39" borderId="7" xfId="712" applyFont="1" applyFill="1" applyBorder="1" applyAlignment="1">
      <alignment horizontal="center" vertical="center"/>
    </xf>
    <xf numFmtId="0" fontId="199" fillId="39" borderId="21" xfId="712" applyFont="1" applyFill="1" applyBorder="1" applyAlignment="1">
      <alignment horizontal="center" vertical="center"/>
    </xf>
    <xf numFmtId="0" fontId="199" fillId="39" borderId="30" xfId="712" applyFont="1" applyFill="1" applyBorder="1" applyAlignment="1">
      <alignment horizontal="center" vertical="center"/>
    </xf>
    <xf numFmtId="0" fontId="200" fillId="39" borderId="2" xfId="712" applyFont="1" applyFill="1" applyBorder="1" applyAlignment="1">
      <alignment horizontal="left"/>
    </xf>
    <xf numFmtId="0" fontId="200" fillId="39" borderId="10" xfId="712" applyFont="1" applyFill="1" applyBorder="1" applyAlignment="1">
      <alignment horizontal="left"/>
    </xf>
    <xf numFmtId="0" fontId="200" fillId="39" borderId="27" xfId="712" applyFont="1" applyFill="1" applyBorder="1" applyAlignment="1">
      <alignment horizontal="left"/>
    </xf>
    <xf numFmtId="189" fontId="199" fillId="39" borderId="2" xfId="712" applyNumberFormat="1" applyFont="1" applyFill="1" applyBorder="1" applyAlignment="1">
      <alignment horizontal="center"/>
    </xf>
    <xf numFmtId="0" fontId="199" fillId="39" borderId="10" xfId="712" applyFont="1" applyFill="1" applyBorder="1"/>
    <xf numFmtId="0" fontId="199" fillId="39" borderId="27" xfId="712" applyFont="1" applyFill="1" applyBorder="1"/>
    <xf numFmtId="0" fontId="161" fillId="0" borderId="43" xfId="712" applyFont="1" applyBorder="1" applyAlignment="1">
      <alignment horizontal="center"/>
    </xf>
    <xf numFmtId="0" fontId="161" fillId="0" borderId="70" xfId="712" applyFont="1" applyBorder="1" applyAlignment="1">
      <alignment horizontal="center"/>
    </xf>
    <xf numFmtId="0" fontId="161" fillId="0" borderId="45" xfId="712" applyFont="1" applyBorder="1" applyAlignment="1">
      <alignment horizontal="center"/>
    </xf>
    <xf numFmtId="0" fontId="162" fillId="0" borderId="36" xfId="712" applyFont="1" applyBorder="1" applyAlignment="1">
      <alignment horizontal="left"/>
    </xf>
    <xf numFmtId="0" fontId="162" fillId="0" borderId="34" xfId="712" applyFont="1" applyBorder="1" applyAlignment="1">
      <alignment horizontal="left"/>
    </xf>
    <xf numFmtId="0" fontId="162" fillId="0" borderId="41" xfId="712" applyFont="1" applyBorder="1" applyAlignment="1">
      <alignment horizontal="left"/>
    </xf>
    <xf numFmtId="0" fontId="162" fillId="0" borderId="36" xfId="712" applyFont="1" applyBorder="1" applyAlignment="1"/>
    <xf numFmtId="0" fontId="162" fillId="0" borderId="34" xfId="712" applyFont="1" applyBorder="1" applyAlignment="1"/>
    <xf numFmtId="0" fontId="162" fillId="0" borderId="41" xfId="712" applyFont="1" applyBorder="1" applyAlignment="1"/>
    <xf numFmtId="0" fontId="162" fillId="0" borderId="37" xfId="712" applyFont="1" applyBorder="1" applyAlignment="1">
      <alignment horizontal="center"/>
    </xf>
    <xf numFmtId="0" fontId="162" fillId="0" borderId="38" xfId="712" applyFont="1" applyBorder="1" applyAlignment="1">
      <alignment horizontal="center"/>
    </xf>
    <xf numFmtId="0" fontId="162" fillId="0" borderId="69" xfId="712" applyFont="1" applyBorder="1" applyAlignment="1">
      <alignment horizontal="center"/>
    </xf>
    <xf numFmtId="0" fontId="5" fillId="39" borderId="2" xfId="0" applyFont="1" applyFill="1" applyBorder="1" applyAlignment="1">
      <alignment horizontal="center"/>
    </xf>
    <xf numFmtId="0" fontId="5" fillId="39" borderId="27" xfId="0" applyFont="1" applyFill="1" applyBorder="1" applyAlignment="1">
      <alignment horizontal="center"/>
    </xf>
    <xf numFmtId="0" fontId="5" fillId="39" borderId="18" xfId="0" applyFont="1" applyFill="1" applyBorder="1" applyAlignment="1">
      <alignment horizontal="center"/>
    </xf>
    <xf numFmtId="0" fontId="5" fillId="39" borderId="7" xfId="0" applyFont="1" applyFill="1" applyBorder="1" applyAlignment="1">
      <alignment horizontal="center"/>
    </xf>
    <xf numFmtId="0" fontId="5" fillId="39" borderId="30" xfId="0" applyFont="1" applyFill="1" applyBorder="1" applyAlignment="1">
      <alignment horizontal="center"/>
    </xf>
    <xf numFmtId="195" fontId="177" fillId="0" borderId="26" xfId="0" applyNumberFormat="1" applyFont="1" applyFill="1" applyBorder="1" applyAlignment="1">
      <alignment horizontal="left"/>
    </xf>
    <xf numFmtId="0" fontId="5" fillId="39" borderId="10" xfId="0" applyFont="1" applyFill="1" applyBorder="1" applyAlignment="1">
      <alignment horizontal="center"/>
    </xf>
    <xf numFmtId="0" fontId="5" fillId="39" borderId="28" xfId="0" applyFont="1" applyFill="1" applyBorder="1" applyAlignment="1">
      <alignment horizontal="center"/>
    </xf>
    <xf numFmtId="0" fontId="5" fillId="39" borderId="8" xfId="0" applyFont="1" applyFill="1" applyBorder="1" applyAlignment="1">
      <alignment horizontal="center"/>
    </xf>
    <xf numFmtId="0" fontId="5" fillId="39" borderId="35" xfId="0" applyFont="1" applyFill="1" applyBorder="1" applyAlignment="1">
      <alignment horizontal="center"/>
    </xf>
    <xf numFmtId="0" fontId="5" fillId="39" borderId="39" xfId="0" applyFont="1" applyFill="1" applyBorder="1" applyAlignment="1">
      <alignment horizontal="center"/>
    </xf>
    <xf numFmtId="0" fontId="5" fillId="39" borderId="26" xfId="0" applyFont="1" applyFill="1" applyBorder="1" applyAlignment="1">
      <alignment horizontal="center"/>
    </xf>
    <xf numFmtId="0" fontId="5" fillId="39" borderId="40" xfId="0" applyFont="1" applyFill="1" applyBorder="1" applyAlignment="1">
      <alignment horizontal="center"/>
    </xf>
    <xf numFmtId="0" fontId="5" fillId="39" borderId="18" xfId="712" applyFont="1" applyFill="1" applyBorder="1" applyAlignment="1">
      <alignment horizontal="center"/>
    </xf>
    <xf numFmtId="0" fontId="5" fillId="39" borderId="7" xfId="712" applyFont="1" applyFill="1" applyBorder="1" applyAlignment="1">
      <alignment horizontal="center"/>
    </xf>
    <xf numFmtId="0" fontId="5" fillId="39" borderId="21" xfId="712" applyFont="1" applyFill="1" applyBorder="1" applyAlignment="1">
      <alignment horizontal="center"/>
    </xf>
    <xf numFmtId="0" fontId="5" fillId="39" borderId="27" xfId="712" applyFont="1" applyFill="1" applyBorder="1" applyAlignment="1">
      <alignment horizontal="center"/>
    </xf>
    <xf numFmtId="0" fontId="5" fillId="39" borderId="35" xfId="712" applyFont="1" applyFill="1" applyBorder="1" applyAlignment="1">
      <alignment horizontal="center"/>
    </xf>
    <xf numFmtId="0" fontId="103" fillId="0" borderId="17" xfId="0" applyFont="1" applyFill="1" applyBorder="1" applyAlignment="1">
      <alignment horizontal="center" vertical="center"/>
    </xf>
    <xf numFmtId="222" fontId="103" fillId="0" borderId="26" xfId="0" applyNumberFormat="1" applyFont="1" applyFill="1" applyBorder="1" applyAlignment="1">
      <alignment horizontal="center"/>
    </xf>
    <xf numFmtId="0" fontId="103" fillId="39" borderId="28" xfId="0" applyFont="1" applyFill="1" applyBorder="1" applyAlignment="1">
      <alignment horizontal="center" vertical="center"/>
    </xf>
    <xf numFmtId="0" fontId="103" fillId="39" borderId="35" xfId="0" applyFont="1" applyFill="1" applyBorder="1" applyAlignment="1">
      <alignment horizontal="center" vertical="center"/>
    </xf>
    <xf numFmtId="0" fontId="103" fillId="39" borderId="39" xfId="0" applyFont="1" applyFill="1" applyBorder="1" applyAlignment="1">
      <alignment horizontal="center" vertical="center"/>
    </xf>
    <xf numFmtId="0" fontId="103" fillId="39" borderId="40" xfId="0" applyFont="1" applyFill="1" applyBorder="1" applyAlignment="1">
      <alignment horizontal="center" vertical="center"/>
    </xf>
    <xf numFmtId="0" fontId="103" fillId="39" borderId="2" xfId="0" applyFont="1" applyFill="1" applyBorder="1" applyAlignment="1">
      <alignment horizontal="center"/>
    </xf>
    <xf numFmtId="0" fontId="103" fillId="39" borderId="27" xfId="0" applyFont="1" applyFill="1" applyBorder="1" applyAlignment="1">
      <alignment horizontal="center"/>
    </xf>
    <xf numFmtId="0" fontId="103" fillId="39" borderId="7" xfId="0" applyFont="1" applyFill="1" applyBorder="1" applyAlignment="1">
      <alignment horizontal="center"/>
    </xf>
    <xf numFmtId="0" fontId="103" fillId="39" borderId="30" xfId="0" applyFont="1" applyFill="1" applyBorder="1" applyAlignment="1">
      <alignment horizontal="center"/>
    </xf>
    <xf numFmtId="0" fontId="101" fillId="50" borderId="29" xfId="0" applyFont="1" applyFill="1" applyBorder="1" applyAlignment="1">
      <alignment horizontal="center"/>
    </xf>
    <xf numFmtId="0" fontId="101" fillId="50" borderId="0" xfId="0" applyFont="1" applyFill="1" applyBorder="1" applyAlignment="1">
      <alignment horizontal="center"/>
    </xf>
    <xf numFmtId="0" fontId="101" fillId="50" borderId="42" xfId="0" applyFont="1" applyFill="1" applyBorder="1" applyAlignment="1">
      <alignment horizontal="center"/>
    </xf>
    <xf numFmtId="0" fontId="101" fillId="39" borderId="29" xfId="0" applyFont="1" applyFill="1" applyBorder="1" applyAlignment="1">
      <alignment horizontal="center"/>
    </xf>
    <xf numFmtId="0" fontId="101" fillId="39" borderId="0" xfId="0" applyFont="1" applyFill="1" applyBorder="1" applyAlignment="1">
      <alignment horizontal="center"/>
    </xf>
    <xf numFmtId="0" fontId="101" fillId="39" borderId="42" xfId="0" applyFont="1" applyFill="1" applyBorder="1" applyAlignment="1">
      <alignment horizontal="center"/>
    </xf>
    <xf numFmtId="0" fontId="101" fillId="46" borderId="29" xfId="0" applyFont="1" applyFill="1" applyBorder="1" applyAlignment="1">
      <alignment horizontal="center"/>
    </xf>
    <xf numFmtId="0" fontId="101" fillId="46" borderId="0" xfId="0" applyFont="1" applyFill="1" applyBorder="1" applyAlignment="1">
      <alignment horizontal="center"/>
    </xf>
    <xf numFmtId="0" fontId="101" fillId="46" borderId="42" xfId="0" applyFont="1" applyFill="1" applyBorder="1" applyAlignment="1">
      <alignment horizontal="center"/>
    </xf>
    <xf numFmtId="0" fontId="101" fillId="47" borderId="29" xfId="0" applyFont="1" applyFill="1" applyBorder="1" applyAlignment="1">
      <alignment horizontal="center"/>
    </xf>
    <xf numFmtId="0" fontId="101" fillId="47" borderId="0" xfId="0" applyFont="1" applyFill="1" applyBorder="1" applyAlignment="1">
      <alignment horizontal="center"/>
    </xf>
    <xf numFmtId="0" fontId="101" fillId="47" borderId="42" xfId="0" applyFont="1" applyFill="1" applyBorder="1" applyAlignment="1">
      <alignment horizontal="center"/>
    </xf>
    <xf numFmtId="0" fontId="101" fillId="48" borderId="29" xfId="0" applyFont="1" applyFill="1" applyBorder="1" applyAlignment="1">
      <alignment horizontal="center"/>
    </xf>
    <xf numFmtId="0" fontId="101" fillId="48" borderId="0" xfId="0" applyFont="1" applyFill="1" applyBorder="1" applyAlignment="1">
      <alignment horizontal="center"/>
    </xf>
    <xf numFmtId="0" fontId="101" fillId="48" borderId="42" xfId="0" applyFont="1" applyFill="1" applyBorder="1" applyAlignment="1">
      <alignment horizontal="center"/>
    </xf>
    <xf numFmtId="0" fontId="101" fillId="49" borderId="29" xfId="0" applyFont="1" applyFill="1" applyBorder="1" applyAlignment="1">
      <alignment horizontal="center"/>
    </xf>
    <xf numFmtId="0" fontId="101" fillId="49" borderId="0" xfId="0" applyFont="1" applyFill="1" applyBorder="1" applyAlignment="1">
      <alignment horizontal="center"/>
    </xf>
    <xf numFmtId="0" fontId="101" fillId="49" borderId="42" xfId="0" applyFont="1" applyFill="1" applyBorder="1" applyAlignment="1">
      <alignment horizontal="center"/>
    </xf>
    <xf numFmtId="0" fontId="5" fillId="39" borderId="28" xfId="712" applyFont="1" applyFill="1" applyBorder="1" applyAlignment="1">
      <alignment horizontal="center"/>
    </xf>
    <xf numFmtId="0" fontId="5" fillId="39" borderId="29" xfId="712" applyFont="1" applyFill="1" applyBorder="1" applyAlignment="1">
      <alignment horizontal="center"/>
    </xf>
    <xf numFmtId="0" fontId="5" fillId="39" borderId="30" xfId="712" applyFont="1" applyFill="1" applyBorder="1" applyAlignment="1">
      <alignment horizontal="center"/>
    </xf>
    <xf numFmtId="0" fontId="6" fillId="0" borderId="0" xfId="714" applyAlignment="1">
      <alignment horizontal="center"/>
    </xf>
    <xf numFmtId="187" fontId="6" fillId="0" borderId="0" xfId="714" applyNumberFormat="1" applyAlignment="1"/>
    <xf numFmtId="0" fontId="6" fillId="0" borderId="0" xfId="714" applyAlignment="1"/>
    <xf numFmtId="0" fontId="16" fillId="0" borderId="0" xfId="714" applyFont="1" applyAlignment="1">
      <alignment horizontal="center"/>
    </xf>
    <xf numFmtId="0" fontId="6" fillId="0" borderId="0" xfId="714" applyAlignment="1">
      <alignment horizontal="left"/>
    </xf>
    <xf numFmtId="0" fontId="7" fillId="0" borderId="0" xfId="714" applyFont="1" applyBorder="1" applyAlignment="1">
      <alignment horizontal="center"/>
    </xf>
    <xf numFmtId="0" fontId="10" fillId="0" borderId="0" xfId="714" applyFont="1" applyFill="1" applyAlignment="1">
      <alignment horizontal="center"/>
    </xf>
    <xf numFmtId="0" fontId="198" fillId="0" borderId="0" xfId="714" applyFont="1" applyAlignment="1">
      <alignment horizontal="center"/>
    </xf>
    <xf numFmtId="0" fontId="18" fillId="0" borderId="0" xfId="714" applyFont="1" applyAlignment="1">
      <alignment horizontal="center"/>
    </xf>
    <xf numFmtId="187" fontId="19" fillId="0" borderId="0" xfId="714" applyNumberFormat="1" applyFont="1" applyFill="1" applyAlignment="1"/>
    <xf numFmtId="0" fontId="19" fillId="0" borderId="0" xfId="714" applyFont="1" applyFill="1" applyAlignment="1"/>
    <xf numFmtId="196" fontId="19" fillId="0" borderId="0" xfId="714" applyNumberFormat="1" applyFont="1" applyFill="1" applyAlignment="1">
      <alignment horizontal="right"/>
    </xf>
    <xf numFmtId="189" fontId="24" fillId="0" borderId="0" xfId="689" applyNumberFormat="1" applyFont="1" applyAlignment="1">
      <alignment horizontal="right"/>
    </xf>
    <xf numFmtId="0" fontId="16" fillId="0" borderId="0" xfId="714" applyFont="1" applyAlignment="1">
      <alignment horizontal="left"/>
    </xf>
    <xf numFmtId="187" fontId="16" fillId="0" borderId="0" xfId="714" applyNumberFormat="1" applyFont="1" applyAlignment="1"/>
    <xf numFmtId="191" fontId="25" fillId="0" borderId="0" xfId="714" applyNumberFormat="1" applyFont="1" applyAlignment="1">
      <alignment horizontal="right"/>
    </xf>
    <xf numFmtId="0" fontId="14" fillId="0" borderId="0" xfId="714" applyFont="1" applyAlignment="1">
      <alignment horizontal="center" vertical="center"/>
    </xf>
    <xf numFmtId="0" fontId="14" fillId="0" borderId="8" xfId="714" applyFont="1" applyFill="1" applyBorder="1" applyAlignment="1">
      <alignment horizontal="center"/>
    </xf>
    <xf numFmtId="189" fontId="21" fillId="0" borderId="0" xfId="689" applyNumberFormat="1" applyFont="1" applyAlignment="1">
      <alignment horizontal="right"/>
    </xf>
    <xf numFmtId="191" fontId="26" fillId="0" borderId="0" xfId="714" applyNumberFormat="1" applyFont="1" applyAlignment="1">
      <alignment horizontal="right"/>
    </xf>
    <xf numFmtId="0" fontId="17" fillId="0" borderId="0" xfId="714" applyFont="1" applyAlignment="1">
      <alignment vertical="center"/>
    </xf>
    <xf numFmtId="0" fontId="18" fillId="0" borderId="0" xfId="714" applyFont="1" applyAlignment="1">
      <alignment horizontal="center" vertical="center"/>
    </xf>
    <xf numFmtId="191" fontId="25" fillId="0" borderId="0" xfId="714" applyNumberFormat="1" applyFont="1" applyAlignment="1">
      <alignment horizontal="center" vertical="center"/>
    </xf>
    <xf numFmtId="0" fontId="18" fillId="0" borderId="8" xfId="714" applyFont="1" applyFill="1" applyBorder="1" applyAlignment="1">
      <alignment horizontal="center"/>
    </xf>
    <xf numFmtId="193" fontId="6" fillId="0" borderId="0" xfId="689" applyNumberFormat="1" applyAlignment="1"/>
    <xf numFmtId="0" fontId="27" fillId="0" borderId="0" xfId="714" applyFont="1" applyAlignment="1">
      <alignment horizontal="center"/>
    </xf>
    <xf numFmtId="187" fontId="28" fillId="0" borderId="0" xfId="714" applyNumberFormat="1" applyFont="1" applyFill="1" applyAlignment="1"/>
    <xf numFmtId="0" fontId="20" fillId="0" borderId="0" xfId="714" applyFont="1" applyAlignment="1">
      <alignment vertical="center"/>
    </xf>
    <xf numFmtId="0" fontId="6" fillId="0" borderId="0" xfId="714" applyAlignment="1">
      <alignment horizontal="center" vertical="center"/>
    </xf>
    <xf numFmtId="191" fontId="38" fillId="0" borderId="0" xfId="714" applyNumberFormat="1" applyFont="1" applyAlignment="1">
      <alignment horizontal="center" vertical="center"/>
    </xf>
    <xf numFmtId="0" fontId="6" fillId="0" borderId="0" xfId="714" applyFill="1" applyBorder="1" applyAlignment="1">
      <alignment horizontal="center"/>
    </xf>
    <xf numFmtId="187" fontId="29" fillId="0" borderId="0" xfId="714" applyNumberFormat="1" applyFont="1" applyFill="1" applyAlignment="1"/>
    <xf numFmtId="193" fontId="36" fillId="0" borderId="0" xfId="689" applyNumberFormat="1" applyFont="1" applyAlignment="1"/>
    <xf numFmtId="193" fontId="37" fillId="0" borderId="0" xfId="689" applyNumberFormat="1" applyFont="1" applyAlignment="1"/>
    <xf numFmtId="0" fontId="13" fillId="0" borderId="0" xfId="714" applyFont="1" applyAlignment="1">
      <alignment horizontal="left"/>
    </xf>
    <xf numFmtId="0" fontId="13" fillId="0" borderId="0" xfId="714" applyFont="1" applyAlignment="1">
      <alignment horizontal="center"/>
    </xf>
    <xf numFmtId="187" fontId="13" fillId="0" borderId="0" xfId="714" applyNumberFormat="1" applyFont="1" applyAlignment="1"/>
    <xf numFmtId="0" fontId="13" fillId="0" borderId="0" xfId="714" applyFont="1" applyAlignment="1"/>
    <xf numFmtId="191" fontId="38" fillId="0" borderId="0" xfId="714" applyNumberFormat="1" applyFont="1" applyAlignment="1"/>
    <xf numFmtId="191" fontId="39" fillId="0" borderId="0" xfId="714" applyNumberFormat="1" applyFont="1" applyAlignment="1"/>
    <xf numFmtId="0" fontId="29" fillId="0" borderId="0" xfId="714" applyFont="1" applyFill="1" applyAlignment="1"/>
    <xf numFmtId="0" fontId="68" fillId="39" borderId="7" xfId="0" applyFont="1" applyFill="1" applyBorder="1" applyAlignment="1">
      <alignment horizontal="center"/>
    </xf>
    <xf numFmtId="0" fontId="68" fillId="39" borderId="30" xfId="0" applyFont="1" applyFill="1" applyBorder="1" applyAlignment="1">
      <alignment horizontal="center"/>
    </xf>
    <xf numFmtId="189" fontId="68" fillId="39" borderId="2" xfId="182" applyFont="1" applyFill="1" applyBorder="1" applyAlignment="1">
      <alignment horizontal="center"/>
    </xf>
    <xf numFmtId="189" fontId="68" fillId="39" borderId="10" xfId="182" applyFont="1" applyFill="1" applyBorder="1" applyAlignment="1">
      <alignment horizontal="center"/>
    </xf>
    <xf numFmtId="189" fontId="68" fillId="39" borderId="27" xfId="182" applyFont="1" applyFill="1" applyBorder="1" applyAlignment="1">
      <alignment horizontal="center"/>
    </xf>
    <xf numFmtId="0" fontId="68" fillId="39" borderId="28" xfId="0" applyFont="1" applyFill="1" applyBorder="1" applyAlignment="1">
      <alignment horizontal="center" vertical="center"/>
    </xf>
    <xf numFmtId="0" fontId="68" fillId="39" borderId="35" xfId="0" applyFont="1" applyFill="1" applyBorder="1" applyAlignment="1">
      <alignment horizontal="center" vertical="center"/>
    </xf>
    <xf numFmtId="0" fontId="68" fillId="39" borderId="39" xfId="0" applyFont="1" applyFill="1" applyBorder="1" applyAlignment="1">
      <alignment horizontal="center" vertical="center"/>
    </xf>
    <xf numFmtId="0" fontId="68" fillId="39" borderId="40" xfId="0" applyFont="1" applyFill="1" applyBorder="1" applyAlignment="1">
      <alignment horizontal="center" vertical="center"/>
    </xf>
    <xf numFmtId="0" fontId="68" fillId="39" borderId="7" xfId="0" applyFont="1" applyFill="1" applyBorder="1" applyAlignment="1">
      <alignment horizontal="center" vertical="center"/>
    </xf>
    <xf numFmtId="0" fontId="68" fillId="39" borderId="30" xfId="0" applyFont="1" applyFill="1" applyBorder="1" applyAlignment="1">
      <alignment horizontal="center" vertical="center"/>
    </xf>
    <xf numFmtId="195" fontId="178" fillId="0" borderId="26" xfId="0" applyNumberFormat="1" applyFont="1" applyFill="1" applyBorder="1" applyAlignment="1">
      <alignment horizontal="left"/>
    </xf>
    <xf numFmtId="189" fontId="178" fillId="39" borderId="28" xfId="0" applyNumberFormat="1" applyFont="1" applyFill="1" applyBorder="1" applyAlignment="1">
      <alignment horizontal="center"/>
    </xf>
    <xf numFmtId="189" fontId="178" fillId="39" borderId="8" xfId="0" applyNumberFormat="1" applyFont="1" applyFill="1" applyBorder="1" applyAlignment="1">
      <alignment horizontal="center"/>
    </xf>
    <xf numFmtId="189" fontId="178" fillId="39" borderId="35" xfId="0" applyNumberFormat="1" applyFont="1" applyFill="1" applyBorder="1" applyAlignment="1">
      <alignment horizontal="center"/>
    </xf>
    <xf numFmtId="0" fontId="68" fillId="39" borderId="2" xfId="0" applyFont="1" applyFill="1" applyBorder="1" applyAlignment="1">
      <alignment horizontal="center"/>
    </xf>
    <xf numFmtId="0" fontId="68" fillId="39" borderId="27" xfId="0" applyFont="1" applyFill="1" applyBorder="1" applyAlignment="1">
      <alignment horizontal="center"/>
    </xf>
    <xf numFmtId="189" fontId="201" fillId="0" borderId="78" xfId="739" applyNumberFormat="1" applyFont="1" applyFill="1" applyBorder="1" applyAlignment="1"/>
    <xf numFmtId="189" fontId="74" fillId="0" borderId="79" xfId="739" applyNumberFormat="1" applyFont="1" applyFill="1" applyBorder="1" applyAlignment="1"/>
    <xf numFmtId="189" fontId="201" fillId="0" borderId="47" xfId="739" applyNumberFormat="1" applyFont="1" applyFill="1" applyBorder="1" applyAlignment="1">
      <alignment horizontal="center"/>
    </xf>
    <xf numFmtId="189" fontId="74" fillId="0" borderId="0" xfId="739" applyNumberFormat="1" applyFont="1" applyFill="1" applyBorder="1" applyAlignment="1">
      <alignment vertical="top"/>
    </xf>
    <xf numFmtId="189" fontId="74" fillId="0" borderId="0" xfId="739" applyNumberFormat="1" applyFont="1" applyFill="1" applyBorder="1" applyAlignment="1">
      <alignment horizontal="right" vertical="top"/>
    </xf>
    <xf numFmtId="189" fontId="74" fillId="0" borderId="0" xfId="739" applyNumberFormat="1" applyFont="1" applyFill="1" applyBorder="1" applyAlignment="1">
      <alignment horizontal="right"/>
    </xf>
  </cellXfs>
  <cellStyles count="740">
    <cellStyle name="#/#/#" xfId="1"/>
    <cellStyle name="$.00" xfId="2"/>
    <cellStyle name="$0" xfId="3"/>
    <cellStyle name=",;F'KOIT[[WAAHK" xfId="4"/>
    <cellStyle name=".00" xfId="5"/>
    <cellStyle name="?? [0.00]_????" xfId="6"/>
    <cellStyle name="?? [0]_PERSONAL" xfId="7"/>
    <cellStyle name="??_x0011_?_x0010_?" xfId="8"/>
    <cellStyle name="???? [0.00]_????" xfId="9"/>
    <cellStyle name="??????[0]_PERSONAL" xfId="10"/>
    <cellStyle name="??????PERSONAL" xfId="11"/>
    <cellStyle name="?????[0]_PERSONAL" xfId="12"/>
    <cellStyle name="?????PERSONAL" xfId="13"/>
    <cellStyle name="?????PERSONAL 2" xfId="14"/>
    <cellStyle name="?????PERSONAL 3" xfId="15"/>
    <cellStyle name="????_????" xfId="16"/>
    <cellStyle name="???[0]_PERSONAL" xfId="17"/>
    <cellStyle name="???_PERSONAL" xfId="18"/>
    <cellStyle name="??_??" xfId="19"/>
    <cellStyle name="?@??laroux" xfId="20"/>
    <cellStyle name="_111501portfolio" xfId="21"/>
    <cellStyle name="_All Other Lws Portfolio as of jan 15 xls" xfId="22"/>
    <cellStyle name="_AugPMtoCFOReconciliation" xfId="23"/>
    <cellStyle name="_Book1" xfId="24"/>
    <cellStyle name="_CCbyMo2002-2003" xfId="25"/>
    <cellStyle name="_CodeMatrix1-12-04" xfId="26"/>
    <cellStyle name="_CodeMatrix2-13-03" xfId="27"/>
    <cellStyle name="_CodeMatrix2-20-04" xfId="28"/>
    <cellStyle name="_CodeMatrix3-13-03" xfId="29"/>
    <cellStyle name="_CodeMatrix3-23-04" xfId="30"/>
    <cellStyle name="_CodeMatrix4-14-03" xfId="31"/>
    <cellStyle name="_CodeMatrix4-24-03" xfId="32"/>
    <cellStyle name="_CodeMatrix4-24-04" xfId="33"/>
    <cellStyle name="_CodeMatrix6-11-03" xfId="34"/>
    <cellStyle name="_CodeMatrix7-09-03" xfId="35"/>
    <cellStyle name="_Complete" xfId="36"/>
    <cellStyle name="_DA'd Codes" xfId="37"/>
    <cellStyle name="_December" xfId="38"/>
    <cellStyle name="_FebYTDbyCode" xfId="39"/>
    <cellStyle name="_go to mkt view 092302" xfId="40"/>
    <cellStyle name="_Infoblox Comcodes_Price Book format" xfId="41"/>
    <cellStyle name="_Januaryrevworksheet" xfId="42"/>
    <cellStyle name="_JanYTDCodeSum" xfId="43"/>
    <cellStyle name="_Lws Portfolio -  Tss -Preliminary 1215" xfId="44"/>
    <cellStyle name="_LWS Portfolio Comcode Alignment - Preliminary" xfId="45"/>
    <cellStyle name="_LWS Portfolio Structure for FY 2003" xfId="46"/>
    <cellStyle name="_Mayrev" xfId="47"/>
    <cellStyle name="_MayrevWirelineRTS" xfId="48"/>
    <cellStyle name="_n3k runIP Comcodes for Price Book" xfId="49"/>
    <cellStyle name="_OPS analysis Prmry  2ndry Catg 04182003 Preliminary" xfId="50"/>
    <cellStyle name="_Portfolio Structure svc products 090502 for Kathy" xfId="51"/>
    <cellStyle name="_Q2 Mtnce MJE" xfId="52"/>
    <cellStyle name="_revbyoffer_Dec" xfId="53"/>
    <cellStyle name="_Service product listing 091102" xfId="54"/>
    <cellStyle name="_Sheet2" xfId="55"/>
    <cellStyle name="_Supercomcode template for VQIP Appliance Mtce codes 4-11-07" xfId="56"/>
    <cellStyle name="_TSS" xfId="57"/>
    <cellStyle name="_TSSCodeSum" xfId="58"/>
    <cellStyle name="=C:\WINDOWS\SYSTEM32\COMMAND.COM" xfId="59"/>
    <cellStyle name="0" xfId="60"/>
    <cellStyle name="0%" xfId="61"/>
    <cellStyle name="0,0_x000a__x000a_NA_x000a__x000a_" xfId="62"/>
    <cellStyle name="0,0_x000d__x000a_NA_x000d__x000a_" xfId="63"/>
    <cellStyle name="0,0_x000d__x000a_NA_x000d__x000a_ 2" xfId="64"/>
    <cellStyle name="0,0_x000d__x000a_NA_x000d__x000a_ 2 2" xfId="65"/>
    <cellStyle name="0,0_x000d__x000a_NA_x000d__x000a_ 3" xfId="66"/>
    <cellStyle name="0,0_x000d__x000a_NA_x000d__x000a_ 4" xfId="67"/>
    <cellStyle name="0,0_x000d__x000a_NA_x000d__x000a_ 5" xfId="68"/>
    <cellStyle name="0,0_x000d__x000a_NA_x000d__x000a_ 6" xfId="69"/>
    <cellStyle name="20 % - Accent1" xfId="70"/>
    <cellStyle name="20 % - Accent2" xfId="71"/>
    <cellStyle name="20 % - Accent3" xfId="72"/>
    <cellStyle name="20 % - Accent4" xfId="73"/>
    <cellStyle name="20 % - Accent5" xfId="74"/>
    <cellStyle name="20 % - Accent6" xfId="75"/>
    <cellStyle name="20% - Accent1" xfId="76"/>
    <cellStyle name="20% - Accent1 2" xfId="77"/>
    <cellStyle name="20% - Accent2" xfId="78"/>
    <cellStyle name="20% - Accent2 2" xfId="79"/>
    <cellStyle name="20% - Accent3" xfId="80"/>
    <cellStyle name="20% - Accent3 2" xfId="81"/>
    <cellStyle name="20% - Accent4" xfId="82"/>
    <cellStyle name="20% - Accent4 2" xfId="83"/>
    <cellStyle name="20% - Accent5" xfId="84"/>
    <cellStyle name="20% - Accent5 2" xfId="85"/>
    <cellStyle name="20% - Accent6" xfId="86"/>
    <cellStyle name="20% - Accent6 2" xfId="87"/>
    <cellStyle name="20% - ส่วนที่ถูกเน้น1 2" xfId="88"/>
    <cellStyle name="20% - ส่วนที่ถูกเน้น2 2" xfId="89"/>
    <cellStyle name="20% - ส่วนที่ถูกเน้น3 2" xfId="90"/>
    <cellStyle name="20% - ส่วนที่ถูกเน้น4 2" xfId="91"/>
    <cellStyle name="20% - ส่วนที่ถูกเน้น5 2" xfId="92"/>
    <cellStyle name="20% - ส่วนที่ถูกเน้น6 2" xfId="93"/>
    <cellStyle name="40 % - Accent1" xfId="94"/>
    <cellStyle name="40 % - Accent2" xfId="95"/>
    <cellStyle name="40 % - Accent3" xfId="96"/>
    <cellStyle name="40 % - Accent4" xfId="97"/>
    <cellStyle name="40 % - Accent5" xfId="98"/>
    <cellStyle name="40 % - Accent6" xfId="99"/>
    <cellStyle name="40% - Accent1" xfId="100"/>
    <cellStyle name="40% - Accent1 2" xfId="101"/>
    <cellStyle name="40% - Accent2" xfId="102"/>
    <cellStyle name="40% - Accent2 2" xfId="103"/>
    <cellStyle name="40% - Accent3" xfId="104"/>
    <cellStyle name="40% - Accent3 2" xfId="105"/>
    <cellStyle name="40% - Accent4" xfId="106"/>
    <cellStyle name="40% - Accent4 2" xfId="107"/>
    <cellStyle name="40% - Accent5" xfId="108"/>
    <cellStyle name="40% - Accent5 2" xfId="109"/>
    <cellStyle name="40% - Accent6" xfId="110"/>
    <cellStyle name="40% - Accent6 2" xfId="111"/>
    <cellStyle name="40% - ส่วนที่ถูกเน้น1 2" xfId="112"/>
    <cellStyle name="40% - ส่วนที่ถูกเน้น2 2" xfId="113"/>
    <cellStyle name="40% - ส่วนที่ถูกเน้น3 2" xfId="114"/>
    <cellStyle name="40% - ส่วนที่ถูกเน้น4 2" xfId="115"/>
    <cellStyle name="40% - ส่วนที่ถูกเน้น5 2" xfId="116"/>
    <cellStyle name="40% - ส่วนที่ถูกเน้น6 2" xfId="117"/>
    <cellStyle name="60 % - Accent1" xfId="118"/>
    <cellStyle name="60 % - Accent2" xfId="119"/>
    <cellStyle name="60 % - Accent3" xfId="120"/>
    <cellStyle name="60 % - Accent4" xfId="121"/>
    <cellStyle name="60 % - Accent5" xfId="122"/>
    <cellStyle name="60 % - Accent6" xfId="123"/>
    <cellStyle name="60% - Accent1" xfId="124"/>
    <cellStyle name="60% - Accent1 2" xfId="125"/>
    <cellStyle name="60% - Accent2" xfId="126"/>
    <cellStyle name="60% - Accent2 2" xfId="127"/>
    <cellStyle name="60% - Accent3" xfId="128"/>
    <cellStyle name="60% - Accent3 2" xfId="129"/>
    <cellStyle name="60% - Accent4" xfId="130"/>
    <cellStyle name="60% - Accent4 2" xfId="131"/>
    <cellStyle name="60% - Accent5" xfId="132"/>
    <cellStyle name="60% - Accent5 2" xfId="133"/>
    <cellStyle name="60% - Accent6" xfId="134"/>
    <cellStyle name="60% - Accent6 2" xfId="135"/>
    <cellStyle name="60% - ส่วนที่ถูกเน้น1 2" xfId="136"/>
    <cellStyle name="60% - ส่วนที่ถูกเน้น2 2" xfId="137"/>
    <cellStyle name="60% - ส่วนที่ถูกเน้น3 2" xfId="138"/>
    <cellStyle name="60% - ส่วนที่ถูกเน้น4 2" xfId="139"/>
    <cellStyle name="60% - ส่วนที่ถูกเน้น5 2" xfId="140"/>
    <cellStyle name="60% - ส่วนที่ถูกเน้น6 2" xfId="141"/>
    <cellStyle name="6mal" xfId="142"/>
    <cellStyle name="75" xfId="143"/>
    <cellStyle name="a" xfId="144"/>
    <cellStyle name="abc" xfId="145"/>
    <cellStyle name="Accent1" xfId="146"/>
    <cellStyle name="Accent1 2" xfId="147"/>
    <cellStyle name="Accent2" xfId="148"/>
    <cellStyle name="Accent2 2" xfId="149"/>
    <cellStyle name="Accent3" xfId="150"/>
    <cellStyle name="Accent3 2" xfId="151"/>
    <cellStyle name="Accent4" xfId="152"/>
    <cellStyle name="Accent4 2" xfId="153"/>
    <cellStyle name="Accent5" xfId="154"/>
    <cellStyle name="Accent5 2" xfId="155"/>
    <cellStyle name="Accent6" xfId="156"/>
    <cellStyle name="Accent6 2" xfId="157"/>
    <cellStyle name="args.style" xfId="158"/>
    <cellStyle name="Avertissement" xfId="159"/>
    <cellStyle name="Bad" xfId="160"/>
    <cellStyle name="Bad 2" xfId="161"/>
    <cellStyle name="Calc Currency (0)" xfId="162"/>
    <cellStyle name="Calc Currency (0) 2" xfId="163"/>
    <cellStyle name="Calc Currency (0) 3" xfId="164"/>
    <cellStyle name="Calc Currency (2)" xfId="165"/>
    <cellStyle name="Calc Percent (0)" xfId="166"/>
    <cellStyle name="Calc Percent (1)" xfId="167"/>
    <cellStyle name="Calc Percent (2)" xfId="168"/>
    <cellStyle name="Calc Units (0)" xfId="169"/>
    <cellStyle name="Calc Units (0) 2" xfId="170"/>
    <cellStyle name="Calc Units (0) 3" xfId="171"/>
    <cellStyle name="Calc Units (1)" xfId="172"/>
    <cellStyle name="Calc Units (1) 2" xfId="173"/>
    <cellStyle name="Calc Units (1) 3" xfId="174"/>
    <cellStyle name="Calc Units (2)" xfId="175"/>
    <cellStyle name="Calcul" xfId="176"/>
    <cellStyle name="Calculation" xfId="177"/>
    <cellStyle name="Calculation 2" xfId="178"/>
    <cellStyle name="Cellule liée" xfId="179"/>
    <cellStyle name="Check Cell" xfId="180"/>
    <cellStyle name="Check Cell 2" xfId="181"/>
    <cellStyle name="Comma" xfId="182" builtinId="3"/>
    <cellStyle name="Comma [00]" xfId="183"/>
    <cellStyle name="Comma [00] 2" xfId="184"/>
    <cellStyle name="Comma [00] 3" xfId="185"/>
    <cellStyle name="Comma 10" xfId="186"/>
    <cellStyle name="Comma 11" xfId="187"/>
    <cellStyle name="Comma 12" xfId="188"/>
    <cellStyle name="Comma 13" xfId="189"/>
    <cellStyle name="Comma 14" xfId="190"/>
    <cellStyle name="Comma 15" xfId="191"/>
    <cellStyle name="Comma 16" xfId="192"/>
    <cellStyle name="Comma 17" xfId="193"/>
    <cellStyle name="Comma 18" xfId="194"/>
    <cellStyle name="Comma 19" xfId="195"/>
    <cellStyle name="Comma 2" xfId="196"/>
    <cellStyle name="Comma 2 2" xfId="197"/>
    <cellStyle name="Comma 2 3" xfId="198"/>
    <cellStyle name="Comma 2 4" xfId="199"/>
    <cellStyle name="Comma 2 5" xfId="200"/>
    <cellStyle name="Comma 20" xfId="201"/>
    <cellStyle name="Comma 21" xfId="202"/>
    <cellStyle name="Comma 22" xfId="203"/>
    <cellStyle name="Comma 23" xfId="204"/>
    <cellStyle name="Comma 24" xfId="205"/>
    <cellStyle name="Comma 25" xfId="206"/>
    <cellStyle name="Comma 26" xfId="207"/>
    <cellStyle name="Comma 27" xfId="208"/>
    <cellStyle name="Comma 28" xfId="209"/>
    <cellStyle name="Comma 29" xfId="210"/>
    <cellStyle name="Comma 3" xfId="211"/>
    <cellStyle name="Comma 3 2" xfId="212"/>
    <cellStyle name="Comma 30" xfId="213"/>
    <cellStyle name="Comma 31" xfId="214"/>
    <cellStyle name="Comma 32" xfId="215"/>
    <cellStyle name="Comma 33" xfId="216"/>
    <cellStyle name="Comma 34" xfId="217"/>
    <cellStyle name="Comma 35" xfId="218"/>
    <cellStyle name="Comma 36" xfId="219"/>
    <cellStyle name="Comma 37" xfId="220"/>
    <cellStyle name="Comma 38" xfId="221"/>
    <cellStyle name="Comma 39" xfId="222"/>
    <cellStyle name="Comma 4" xfId="223"/>
    <cellStyle name="Comma 40" xfId="224"/>
    <cellStyle name="Comma 41" xfId="225"/>
    <cellStyle name="Comma 42" xfId="226"/>
    <cellStyle name="Comma 43" xfId="227"/>
    <cellStyle name="Comma 44" xfId="228"/>
    <cellStyle name="Comma 45" xfId="229"/>
    <cellStyle name="Comma 46" xfId="230"/>
    <cellStyle name="Comma 47" xfId="231"/>
    <cellStyle name="Comma 48" xfId="232"/>
    <cellStyle name="Comma 49" xfId="233"/>
    <cellStyle name="Comma 5" xfId="234"/>
    <cellStyle name="Comma 50" xfId="235"/>
    <cellStyle name="Comma 51" xfId="236"/>
    <cellStyle name="Comma 52" xfId="237"/>
    <cellStyle name="Comma 53" xfId="238"/>
    <cellStyle name="Comma 54" xfId="239"/>
    <cellStyle name="Comma 55" xfId="240"/>
    <cellStyle name="Comma 56" xfId="241"/>
    <cellStyle name="Comma 57" xfId="242"/>
    <cellStyle name="Comma 58" xfId="243"/>
    <cellStyle name="Comma 59" xfId="244"/>
    <cellStyle name="Comma 6" xfId="245"/>
    <cellStyle name="Comma 60" xfId="246"/>
    <cellStyle name="Comma 61" xfId="247"/>
    <cellStyle name="Comma 62" xfId="248"/>
    <cellStyle name="Comma 63" xfId="249"/>
    <cellStyle name="Comma 64" xfId="250"/>
    <cellStyle name="Comma 65" xfId="251"/>
    <cellStyle name="Comma 66" xfId="252"/>
    <cellStyle name="Comma 67" xfId="253"/>
    <cellStyle name="Comma 68" xfId="254"/>
    <cellStyle name="Comma 69" xfId="255"/>
    <cellStyle name="Comma 7" xfId="256"/>
    <cellStyle name="Comma 70" xfId="257"/>
    <cellStyle name="Comma 71" xfId="258"/>
    <cellStyle name="Comma 72" xfId="259"/>
    <cellStyle name="Comma 73" xfId="260"/>
    <cellStyle name="Comma 74" xfId="261"/>
    <cellStyle name="Comma 75" xfId="262"/>
    <cellStyle name="Comma 76" xfId="263"/>
    <cellStyle name="Comma 77" xfId="264"/>
    <cellStyle name="Comma 78" xfId="265"/>
    <cellStyle name="Comma 79" xfId="266"/>
    <cellStyle name="Comma 8" xfId="267"/>
    <cellStyle name="Comma 80" xfId="268"/>
    <cellStyle name="Comma 81" xfId="269"/>
    <cellStyle name="Comma 82" xfId="270"/>
    <cellStyle name="Comma 83" xfId="271"/>
    <cellStyle name="Comma 84" xfId="272"/>
    <cellStyle name="Comma 85" xfId="273"/>
    <cellStyle name="Comma 86" xfId="274"/>
    <cellStyle name="Comma 87" xfId="275"/>
    <cellStyle name="Comma 88" xfId="276"/>
    <cellStyle name="Comma 89" xfId="277"/>
    <cellStyle name="Comma 9" xfId="278"/>
    <cellStyle name="Comma 90" xfId="279"/>
    <cellStyle name="Comma0" xfId="280"/>
    <cellStyle name="Comma0 2" xfId="281"/>
    <cellStyle name="Comma0 3" xfId="282"/>
    <cellStyle name="Commentaire" xfId="283"/>
    <cellStyle name="company_title" xfId="284"/>
    <cellStyle name="Config Data Cells" xfId="285"/>
    <cellStyle name="Copied" xfId="286"/>
    <cellStyle name="Currency [0] 2" xfId="287"/>
    <cellStyle name="Currency [00]" xfId="288"/>
    <cellStyle name="Currency 10" xfId="289"/>
    <cellStyle name="Currency 11" xfId="290"/>
    <cellStyle name="Currency 12" xfId="291"/>
    <cellStyle name="Currency 13" xfId="292"/>
    <cellStyle name="Currency 14" xfId="293"/>
    <cellStyle name="Currency 15" xfId="294"/>
    <cellStyle name="Currency 16" xfId="295"/>
    <cellStyle name="Currency 17" xfId="296"/>
    <cellStyle name="Currency 18" xfId="297"/>
    <cellStyle name="Currency 19" xfId="298"/>
    <cellStyle name="Currency 2" xfId="299"/>
    <cellStyle name="Currency 2 2" xfId="300"/>
    <cellStyle name="Currency 20" xfId="301"/>
    <cellStyle name="Currency 21" xfId="302"/>
    <cellStyle name="Currency 22" xfId="303"/>
    <cellStyle name="Currency 23" xfId="304"/>
    <cellStyle name="Currency 24" xfId="305"/>
    <cellStyle name="Currency 25" xfId="306"/>
    <cellStyle name="Currency 26" xfId="307"/>
    <cellStyle name="Currency 27" xfId="308"/>
    <cellStyle name="Currency 28" xfId="309"/>
    <cellStyle name="Currency 29" xfId="310"/>
    <cellStyle name="Currency 3" xfId="311"/>
    <cellStyle name="Currency 3 2" xfId="312"/>
    <cellStyle name="Currency 30" xfId="313"/>
    <cellStyle name="Currency 31" xfId="314"/>
    <cellStyle name="Currency 32" xfId="315"/>
    <cellStyle name="Currency 33" xfId="316"/>
    <cellStyle name="Currency 34" xfId="317"/>
    <cellStyle name="Currency 35" xfId="318"/>
    <cellStyle name="Currency 36" xfId="319"/>
    <cellStyle name="Currency 37" xfId="320"/>
    <cellStyle name="Currency 38" xfId="321"/>
    <cellStyle name="Currency 39" xfId="322"/>
    <cellStyle name="Currency 4" xfId="323"/>
    <cellStyle name="Currency 40" xfId="324"/>
    <cellStyle name="Currency 41" xfId="325"/>
    <cellStyle name="Currency 42" xfId="326"/>
    <cellStyle name="Currency 43" xfId="327"/>
    <cellStyle name="Currency 44" xfId="328"/>
    <cellStyle name="Currency 45" xfId="329"/>
    <cellStyle name="Currency 46" xfId="330"/>
    <cellStyle name="Currency 47" xfId="331"/>
    <cellStyle name="Currency 48" xfId="332"/>
    <cellStyle name="Currency 49" xfId="333"/>
    <cellStyle name="Currency 5" xfId="334"/>
    <cellStyle name="Currency 50" xfId="335"/>
    <cellStyle name="Currency 51" xfId="336"/>
    <cellStyle name="Currency 52" xfId="337"/>
    <cellStyle name="Currency 53" xfId="338"/>
    <cellStyle name="Currency 54" xfId="339"/>
    <cellStyle name="Currency 55" xfId="340"/>
    <cellStyle name="Currency 56" xfId="341"/>
    <cellStyle name="Currency 57" xfId="342"/>
    <cellStyle name="Currency 58" xfId="343"/>
    <cellStyle name="Currency 59" xfId="344"/>
    <cellStyle name="Currency 6" xfId="345"/>
    <cellStyle name="Currency 60" xfId="346"/>
    <cellStyle name="Currency 61" xfId="347"/>
    <cellStyle name="Currency 62" xfId="348"/>
    <cellStyle name="Currency 63" xfId="349"/>
    <cellStyle name="Currency 64" xfId="350"/>
    <cellStyle name="Currency 65" xfId="351"/>
    <cellStyle name="Currency 66" xfId="352"/>
    <cellStyle name="Currency 67" xfId="353"/>
    <cellStyle name="Currency 68" xfId="354"/>
    <cellStyle name="Currency 7" xfId="355"/>
    <cellStyle name="Currency 8" xfId="356"/>
    <cellStyle name="Currency 9" xfId="357"/>
    <cellStyle name="Currency0" xfId="358"/>
    <cellStyle name="Currency0 2" xfId="359"/>
    <cellStyle name="Currency0 3" xfId="360"/>
    <cellStyle name="database" xfId="361"/>
    <cellStyle name="Date" xfId="362"/>
    <cellStyle name="Date 2" xfId="363"/>
    <cellStyle name="Date 3" xfId="364"/>
    <cellStyle name="Date Short" xfId="365"/>
    <cellStyle name="date_format" xfId="366"/>
    <cellStyle name="Dezimal [0]_pldt" xfId="367"/>
    <cellStyle name="Dezimal_Artikel Aus zmbopr7a082002" xfId="368"/>
    <cellStyle name="Enter Currency (0)" xfId="369"/>
    <cellStyle name="Enter Currency (0) 2" xfId="370"/>
    <cellStyle name="Enter Currency (0) 3" xfId="371"/>
    <cellStyle name="Enter Currency (2)" xfId="372"/>
    <cellStyle name="Enter Units (0)" xfId="373"/>
    <cellStyle name="Enter Units (0) 2" xfId="374"/>
    <cellStyle name="Enter Units (0) 3" xfId="375"/>
    <cellStyle name="Enter Units (1)" xfId="376"/>
    <cellStyle name="Enter Units (1) 2" xfId="377"/>
    <cellStyle name="Enter Units (1) 3" xfId="378"/>
    <cellStyle name="Enter Units (2)" xfId="379"/>
    <cellStyle name="Entered" xfId="380"/>
    <cellStyle name="Entrée" xfId="381"/>
    <cellStyle name="Explanatory Text" xfId="382"/>
    <cellStyle name="Explanatory Text 2" xfId="383"/>
    <cellStyle name="Fixed" xfId="384"/>
    <cellStyle name="Fixed 2" xfId="385"/>
    <cellStyle name="Fixed 3" xfId="386"/>
    <cellStyle name="Good" xfId="387"/>
    <cellStyle name="Good 2" xfId="388"/>
    <cellStyle name="Grey" xfId="389"/>
    <cellStyle name="Head sub" xfId="390"/>
    <cellStyle name="Header" xfId="391"/>
    <cellStyle name="Header1" xfId="392"/>
    <cellStyle name="Header2" xfId="393"/>
    <cellStyle name="Heading 1" xfId="394"/>
    <cellStyle name="Heading 1 2" xfId="395"/>
    <cellStyle name="Heading 2" xfId="396"/>
    <cellStyle name="Heading 2 2" xfId="397"/>
    <cellStyle name="Heading 3" xfId="398"/>
    <cellStyle name="Heading 3 2" xfId="399"/>
    <cellStyle name="Heading 4" xfId="400"/>
    <cellStyle name="Heading 4 2" xfId="401"/>
    <cellStyle name="HEADINGS" xfId="402"/>
    <cellStyle name="HEADINGSTOP" xfId="403"/>
    <cellStyle name="Hyperlink 2" xfId="404"/>
    <cellStyle name="Hyperlink 3" xfId="405"/>
    <cellStyle name="Input" xfId="406"/>
    <cellStyle name="Input [yellow]" xfId="407"/>
    <cellStyle name="Input 2" xfId="408"/>
    <cellStyle name="Input 3" xfId="409"/>
    <cellStyle name="Input 4" xfId="410"/>
    <cellStyle name="Input 5" xfId="411"/>
    <cellStyle name="Input Cells" xfId="412"/>
    <cellStyle name="Input_4968-A-EM-ET5101-A-Owner" xfId="413"/>
    <cellStyle name="Insatisfaisant" xfId="414"/>
    <cellStyle name="Link Currency (0)" xfId="415"/>
    <cellStyle name="Link Currency (0) 2" xfId="416"/>
    <cellStyle name="Link Currency (0) 3" xfId="417"/>
    <cellStyle name="Link Currency (2)" xfId="418"/>
    <cellStyle name="Link Units (0)" xfId="419"/>
    <cellStyle name="Link Units (0) 2" xfId="420"/>
    <cellStyle name="Link Units (0) 3" xfId="421"/>
    <cellStyle name="Link Units (1)" xfId="422"/>
    <cellStyle name="Link Units (1) 2" xfId="423"/>
    <cellStyle name="Link Units (1) 3" xfId="424"/>
    <cellStyle name="Link Units (2)" xfId="425"/>
    <cellStyle name="Linked Cell" xfId="426"/>
    <cellStyle name="Linked Cell 2" xfId="427"/>
    <cellStyle name="Linked Cells" xfId="428"/>
    <cellStyle name="Millares [0]_96 Risk" xfId="429"/>
    <cellStyle name="Millares_96 Risk" xfId="430"/>
    <cellStyle name="Milliers [0]_!!!GO" xfId="431"/>
    <cellStyle name="Milliers_!!!GO" xfId="432"/>
    <cellStyle name="Moneda [0]_96 Risk" xfId="433"/>
    <cellStyle name="Moneda_96 Risk" xfId="434"/>
    <cellStyle name="Monétaire [0]_!!!GO" xfId="435"/>
    <cellStyle name="Monétaire_!!!GO" xfId="436"/>
    <cellStyle name="Neutral" xfId="437"/>
    <cellStyle name="Neutral 2" xfId="438"/>
    <cellStyle name="Neutre" xfId="439"/>
    <cellStyle name="no dec" xfId="440"/>
    <cellStyle name="Normal" xfId="0" builtinId="0"/>
    <cellStyle name="Normal - Style1" xfId="441"/>
    <cellStyle name="Normal - Style1 2" xfId="442"/>
    <cellStyle name="Normal - Style1 3" xfId="443"/>
    <cellStyle name="Normal 10" xfId="444"/>
    <cellStyle name="Normal 11" xfId="445"/>
    <cellStyle name="Normal 12" xfId="446"/>
    <cellStyle name="Normal 13" xfId="447"/>
    <cellStyle name="Normal 14" xfId="448"/>
    <cellStyle name="Normal 15" xfId="449"/>
    <cellStyle name="Normal 16" xfId="450"/>
    <cellStyle name="Normal 17" xfId="451"/>
    <cellStyle name="Normal 18" xfId="452"/>
    <cellStyle name="Normal 19" xfId="453"/>
    <cellStyle name="Normal 2" xfId="454"/>
    <cellStyle name="Normal 2 2" xfId="455"/>
    <cellStyle name="Normal 2 3" xfId="456"/>
    <cellStyle name="Normal 2 4" xfId="457"/>
    <cellStyle name="Normal 20" xfId="458"/>
    <cellStyle name="Normal 21" xfId="459"/>
    <cellStyle name="Normal 22" xfId="460"/>
    <cellStyle name="Normal 23" xfId="461"/>
    <cellStyle name="Normal 24" xfId="462"/>
    <cellStyle name="Normal 25" xfId="463"/>
    <cellStyle name="Normal 26" xfId="464"/>
    <cellStyle name="Normal 27" xfId="465"/>
    <cellStyle name="Normal 28" xfId="466"/>
    <cellStyle name="Normal 29" xfId="467"/>
    <cellStyle name="Normal 3" xfId="468"/>
    <cellStyle name="Normal 3 2" xfId="469"/>
    <cellStyle name="Normal 3 3" xfId="470"/>
    <cellStyle name="Normal 3 4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6" xfId="478"/>
    <cellStyle name="Normal 37" xfId="479"/>
    <cellStyle name="Normal 38" xfId="480"/>
    <cellStyle name="Normal 39" xfId="481"/>
    <cellStyle name="Normal 4" xfId="482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493"/>
    <cellStyle name="Normal 50" xfId="494"/>
    <cellStyle name="Normal 51" xfId="495"/>
    <cellStyle name="Normal 52" xfId="496"/>
    <cellStyle name="Normal 53" xfId="497"/>
    <cellStyle name="Normal 54" xfId="498"/>
    <cellStyle name="Normal 55" xfId="499"/>
    <cellStyle name="Normal 56" xfId="500"/>
    <cellStyle name="Normal 57" xfId="501"/>
    <cellStyle name="Normal 58" xfId="502"/>
    <cellStyle name="Normal 59" xfId="503"/>
    <cellStyle name="Normal 6" xfId="504"/>
    <cellStyle name="Normal 60" xfId="505"/>
    <cellStyle name="Normal 61" xfId="506"/>
    <cellStyle name="Normal 62" xfId="507"/>
    <cellStyle name="Normal 63" xfId="508"/>
    <cellStyle name="Normal 64" xfId="509"/>
    <cellStyle name="Normal 65" xfId="510"/>
    <cellStyle name="Normal 66" xfId="511"/>
    <cellStyle name="Normal 67" xfId="512"/>
    <cellStyle name="Normal 68" xfId="513"/>
    <cellStyle name="Normal 69" xfId="514"/>
    <cellStyle name="Normal 7" xfId="515"/>
    <cellStyle name="Normal 70" xfId="516"/>
    <cellStyle name="Normal 71" xfId="517"/>
    <cellStyle name="Normal 72" xfId="518"/>
    <cellStyle name="Normal 73" xfId="519"/>
    <cellStyle name="Normal 74" xfId="520"/>
    <cellStyle name="Normal 75" xfId="521"/>
    <cellStyle name="Normal 76" xfId="522"/>
    <cellStyle name="Normal 77" xfId="523"/>
    <cellStyle name="Normal 78" xfId="524"/>
    <cellStyle name="Normal 79" xfId="525"/>
    <cellStyle name="Normal 8" xfId="526"/>
    <cellStyle name="Normal 80" xfId="527"/>
    <cellStyle name="Normal 81" xfId="528"/>
    <cellStyle name="Normal 82" xfId="529"/>
    <cellStyle name="Normal 83" xfId="530"/>
    <cellStyle name="Normal 83 2" xfId="531"/>
    <cellStyle name="Normal 84" xfId="532"/>
    <cellStyle name="Normal 84 2" xfId="533"/>
    <cellStyle name="Normal 85" xfId="534"/>
    <cellStyle name="Normal 86" xfId="535"/>
    <cellStyle name="Normal 9" xfId="536"/>
    <cellStyle name="Normal_4520-A-Estimate-4602" xfId="537"/>
    <cellStyle name="Normal_4520-A-Estimate-4602_521406-15.02.2553" xfId="538"/>
    <cellStyle name="Normal_4520-A-Estimate-4602_งานสถาปัตยกรรม" xfId="539"/>
    <cellStyle name="Normal_5118-A-SD5201" xfId="540"/>
    <cellStyle name="Note" xfId="541"/>
    <cellStyle name="Note 10" xfId="542"/>
    <cellStyle name="Note 11" xfId="543"/>
    <cellStyle name="Note 12" xfId="544"/>
    <cellStyle name="Note 13" xfId="545"/>
    <cellStyle name="Note 14" xfId="546"/>
    <cellStyle name="Note 15" xfId="547"/>
    <cellStyle name="Note 2" xfId="548"/>
    <cellStyle name="Note 3" xfId="549"/>
    <cellStyle name="Note 4" xfId="550"/>
    <cellStyle name="Note 5" xfId="551"/>
    <cellStyle name="Note 6" xfId="552"/>
    <cellStyle name="Note 7" xfId="553"/>
    <cellStyle name="Note 8" xfId="554"/>
    <cellStyle name="Note 9" xfId="555"/>
    <cellStyle name="nplode" xfId="556"/>
    <cellStyle name="Œ…‹æØ‚è [0.00]_Region Orders (2)" xfId="557"/>
    <cellStyle name="Œ…‹æØ‚è_Region Orders (2)" xfId="558"/>
    <cellStyle name="Output" xfId="559"/>
    <cellStyle name="Output 2" xfId="560"/>
    <cellStyle name="ParaBirimi [0]_RESULTS" xfId="561"/>
    <cellStyle name="ParaBirimi_RESULTS" xfId="562"/>
    <cellStyle name="per.style" xfId="563"/>
    <cellStyle name="Percent" xfId="564" builtinId="5"/>
    <cellStyle name="Percent [0]" xfId="565"/>
    <cellStyle name="Percent [00]" xfId="566"/>
    <cellStyle name="Percent [2]" xfId="567"/>
    <cellStyle name="Percent 10" xfId="568"/>
    <cellStyle name="Percent 11" xfId="569"/>
    <cellStyle name="Percent 12" xfId="570"/>
    <cellStyle name="Percent 13" xfId="571"/>
    <cellStyle name="Percent 14" xfId="572"/>
    <cellStyle name="Percent 15" xfId="573"/>
    <cellStyle name="Percent 16" xfId="574"/>
    <cellStyle name="Percent 17" xfId="575"/>
    <cellStyle name="Percent 18" xfId="576"/>
    <cellStyle name="Percent 19" xfId="577"/>
    <cellStyle name="Percent 2" xfId="578"/>
    <cellStyle name="Percent 2 2" xfId="579"/>
    <cellStyle name="Percent 20" xfId="580"/>
    <cellStyle name="Percent 21" xfId="581"/>
    <cellStyle name="Percent 22" xfId="582"/>
    <cellStyle name="Percent 23" xfId="583"/>
    <cellStyle name="Percent 24" xfId="584"/>
    <cellStyle name="Percent 25" xfId="585"/>
    <cellStyle name="Percent 26" xfId="586"/>
    <cellStyle name="Percent 27" xfId="587"/>
    <cellStyle name="Percent 28" xfId="588"/>
    <cellStyle name="Percent 29" xfId="589"/>
    <cellStyle name="Percent 3" xfId="590"/>
    <cellStyle name="Percent 3 2" xfId="591"/>
    <cellStyle name="Percent 30" xfId="592"/>
    <cellStyle name="Percent 31" xfId="593"/>
    <cellStyle name="Percent 32" xfId="594"/>
    <cellStyle name="Percent 33" xfId="595"/>
    <cellStyle name="Percent 34" xfId="596"/>
    <cellStyle name="Percent 35" xfId="597"/>
    <cellStyle name="Percent 36" xfId="598"/>
    <cellStyle name="Percent 37" xfId="599"/>
    <cellStyle name="Percent 38" xfId="600"/>
    <cellStyle name="Percent 39" xfId="601"/>
    <cellStyle name="Percent 4" xfId="602"/>
    <cellStyle name="Percent 40" xfId="603"/>
    <cellStyle name="Percent 41" xfId="604"/>
    <cellStyle name="Percent 42" xfId="605"/>
    <cellStyle name="Percent 43" xfId="606"/>
    <cellStyle name="Percent 44" xfId="607"/>
    <cellStyle name="Percent 45" xfId="608"/>
    <cellStyle name="Percent 46" xfId="609"/>
    <cellStyle name="Percent 47" xfId="610"/>
    <cellStyle name="Percent 48" xfId="611"/>
    <cellStyle name="Percent 49" xfId="612"/>
    <cellStyle name="Percent 5" xfId="613"/>
    <cellStyle name="Percent 50" xfId="614"/>
    <cellStyle name="Percent 51" xfId="615"/>
    <cellStyle name="Percent 52" xfId="616"/>
    <cellStyle name="Percent 53" xfId="617"/>
    <cellStyle name="Percent 54" xfId="618"/>
    <cellStyle name="Percent 55" xfId="619"/>
    <cellStyle name="Percent 56" xfId="620"/>
    <cellStyle name="Percent 57" xfId="621"/>
    <cellStyle name="Percent 58" xfId="622"/>
    <cellStyle name="Percent 59" xfId="623"/>
    <cellStyle name="Percent 6" xfId="624"/>
    <cellStyle name="Percent 60" xfId="625"/>
    <cellStyle name="Percent 61" xfId="626"/>
    <cellStyle name="Percent 62" xfId="627"/>
    <cellStyle name="Percent 63" xfId="628"/>
    <cellStyle name="Percent 64" xfId="629"/>
    <cellStyle name="Percent 65" xfId="630"/>
    <cellStyle name="Percent 66" xfId="631"/>
    <cellStyle name="Percent 67" xfId="632"/>
    <cellStyle name="Percent 68" xfId="633"/>
    <cellStyle name="Percent 69" xfId="634"/>
    <cellStyle name="Percent 7" xfId="635"/>
    <cellStyle name="Percent 8" xfId="636"/>
    <cellStyle name="Percent 9" xfId="637"/>
    <cellStyle name="Pourcentage_pldt" xfId="638"/>
    <cellStyle name="PrePop Currency (0)" xfId="639"/>
    <cellStyle name="PrePop Currency (0) 2" xfId="640"/>
    <cellStyle name="PrePop Currency (0) 3" xfId="641"/>
    <cellStyle name="PrePop Currency (2)" xfId="642"/>
    <cellStyle name="PrePop Units (0)" xfId="643"/>
    <cellStyle name="PrePop Units (0) 2" xfId="644"/>
    <cellStyle name="PrePop Units (0) 3" xfId="645"/>
    <cellStyle name="PrePop Units (1)" xfId="646"/>
    <cellStyle name="PrePop Units (1) 2" xfId="647"/>
    <cellStyle name="PrePop Units (1) 3" xfId="648"/>
    <cellStyle name="PrePop Units (2)" xfId="649"/>
    <cellStyle name="PSChar" xfId="650"/>
    <cellStyle name="Quantity" xfId="651"/>
    <cellStyle name="regstoresfromspecstores" xfId="652"/>
    <cellStyle name="report_title" xfId="653"/>
    <cellStyle name="RevList" xfId="654"/>
    <cellStyle name="s]_x000d__x000a_load=C:\MS\SMS\BIN\smsrun16.exe_x000d__x000a_;C:\WINDOWS\SYSTEM\MGACTRL.EXE_x000d__x000a_;C:\TC\BIN\TCSPOOL.EXE_x000d__x000a_run=_x000d__x000a_NullPort=None_x000d__x000a_Defau_DEC REV DETAIL (ACE) (2)" xfId="655"/>
    <cellStyle name="Satisfaisant" xfId="656"/>
    <cellStyle name="SHADEDSTORES" xfId="657"/>
    <cellStyle name="Sortie" xfId="658"/>
    <cellStyle name="specstores" xfId="659"/>
    <cellStyle name="SPOl" xfId="660"/>
    <cellStyle name="Standard_Abfrage1" xfId="661"/>
    <cellStyle name="Style 1" xfId="662"/>
    <cellStyle name="Style 1 2" xfId="663"/>
    <cellStyle name="Style 1 3" xfId="664"/>
    <cellStyle name="Style 1 4" xfId="665"/>
    <cellStyle name="Subtotal" xfId="666"/>
    <cellStyle name="Text Indent A" xfId="667"/>
    <cellStyle name="Text Indent B" xfId="668"/>
    <cellStyle name="Text Indent C" xfId="669"/>
    <cellStyle name="Texte explicatif" xfId="670"/>
    <cellStyle name="Title" xfId="671"/>
    <cellStyle name="Title 2" xfId="672"/>
    <cellStyle name="Titre" xfId="673"/>
    <cellStyle name="Titre 1" xfId="674"/>
    <cellStyle name="Titre 2" xfId="675"/>
    <cellStyle name="Titre 3" xfId="676"/>
    <cellStyle name="Titre 4" xfId="677"/>
    <cellStyle name="Total" xfId="678"/>
    <cellStyle name="Total 2" xfId="679"/>
    <cellStyle name="Vérification" xfId="680"/>
    <cellStyle name="Virg? [0]_RESULTS" xfId="681"/>
    <cellStyle name="Virg?_RESULTS" xfId="682"/>
    <cellStyle name="Währung [0]_Artikel Aus zmbopr7a082002" xfId="683"/>
    <cellStyle name="Währung_Artikel Aus zmbopr7a082002" xfId="684"/>
    <cellStyle name="Warning Text" xfId="685"/>
    <cellStyle name="Warning Text 2" xfId="686"/>
    <cellStyle name="เครื่องหมายจุลภาค 16" xfId="687"/>
    <cellStyle name="เครื่องหมายจุลภาค 2" xfId="688"/>
    <cellStyle name="เครื่องหมายจุลภาค 2 2" xfId="689"/>
    <cellStyle name="เครื่องหมายจุลภาค 2 2 100" xfId="690"/>
    <cellStyle name="เครื่องหมายจุลภาค 2 2 2" xfId="691"/>
    <cellStyle name="เครื่องหมายจุลภาค 2 3" xfId="692"/>
    <cellStyle name="เครื่องหมายจุลภาค 3" xfId="693"/>
    <cellStyle name="เครื่องหมายจุลภาค 4" xfId="694"/>
    <cellStyle name="เครื่องหมายจุลภาค 5" xfId="695"/>
    <cellStyle name="เครื่องหมายจุลภาค 5 2" xfId="696"/>
    <cellStyle name="เครื่องหมายจุลภาค 6" xfId="697"/>
    <cellStyle name="เครื่องหมายจุลภาค 7" xfId="698"/>
    <cellStyle name="เครื่องหมายจุลภาค 9" xfId="738"/>
    <cellStyle name="เครื่องหมายจุลภาค 9 2" xfId="739"/>
    <cellStyle name="เซลล์ตรวจสอบ 2" xfId="699"/>
    <cellStyle name="เซลล์ที่มีการเชื่อมโยง 2" xfId="700"/>
    <cellStyle name="เปอร์เซ็นต์ 16" xfId="701"/>
    <cellStyle name="เปอร์เซ็นต์ 2" xfId="702"/>
    <cellStyle name="เปอร์เซ็นต์ 3" xfId="703"/>
    <cellStyle name="แย่ 2" xfId="704"/>
    <cellStyle name="แสดงผล 2" xfId="705"/>
    <cellStyle name="ไม่ติด" xfId="706"/>
    <cellStyle name="การคำนวณ 2" xfId="707"/>
    <cellStyle name="ข้อความเตือน 2" xfId="708"/>
    <cellStyle name="ข้อความอธิบาย 2" xfId="709"/>
    <cellStyle name="ชื่อเรื่อง 2" xfId="710"/>
    <cellStyle name="ดี 2" xfId="711"/>
    <cellStyle name="ปกติ 2" xfId="712"/>
    <cellStyle name="ปกติ 2 10" xfId="713"/>
    <cellStyle name="ปกติ 2 2" xfId="714"/>
    <cellStyle name="ปกติ 3" xfId="715"/>
    <cellStyle name="ปกติ 4" xfId="716"/>
    <cellStyle name="ปกติ 4 2" xfId="717"/>
    <cellStyle name="ปกติ 5" xfId="718"/>
    <cellStyle name="ปกติ 6" xfId="719"/>
    <cellStyle name="ปกติ 7" xfId="720"/>
    <cellStyle name="ปกติ 8" xfId="721"/>
    <cellStyle name="ป้อนค่า 2" xfId="722"/>
    <cellStyle name="ปานกลาง 2" xfId="723"/>
    <cellStyle name="ผลรวม 2" xfId="724"/>
    <cellStyle name="ลักษณะ 1" xfId="725"/>
    <cellStyle name="ลักษณะ 1 2" xfId="726"/>
    <cellStyle name="ส่วนที่ถูกเน้น1 2" xfId="727"/>
    <cellStyle name="ส่วนที่ถูกเน้น2 2" xfId="728"/>
    <cellStyle name="ส่วนที่ถูกเน้น3 2" xfId="729"/>
    <cellStyle name="ส่วนที่ถูกเน้น4 2" xfId="730"/>
    <cellStyle name="ส่วนที่ถูกเน้น5 2" xfId="731"/>
    <cellStyle name="ส่วนที่ถูกเน้น6 2" xfId="732"/>
    <cellStyle name="หมายเหตุ 2" xfId="733"/>
    <cellStyle name="หัวเรื่อง 1 2" xfId="734"/>
    <cellStyle name="หัวเรื่อง 2 2" xfId="735"/>
    <cellStyle name="หัวเรื่อง 3 2" xfId="736"/>
    <cellStyle name="หัวเรื่อง 4 2" xfId="7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12484993997598E-2"/>
          <c:y val="6.7961165048543687E-2"/>
          <c:w val="0.85594237695078035"/>
          <c:h val="0.71844660194174759"/>
        </c:manualLayout>
      </c:layout>
      <c:lineChart>
        <c:grouping val="standard"/>
        <c:varyColors val="0"/>
        <c:ser>
          <c:idx val="0"/>
          <c:order val="0"/>
          <c:tx>
            <c:v>30 60 90 120 150 180</c:v>
          </c:tx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0</c:v>
              </c:pt>
            </c:numLit>
          </c:cat>
          <c:val>
            <c:numLit>
              <c:formatCode>General</c:formatCode>
              <c:ptCount val="6"/>
              <c:pt idx="0">
                <c:v>427908.45999999996</c:v>
              </c:pt>
              <c:pt idx="1">
                <c:v>1619626.125</c:v>
              </c:pt>
              <c:pt idx="2">
                <c:v>2723141.2250000001</c:v>
              </c:pt>
              <c:pt idx="3">
                <c:v>3253529.915</c:v>
              </c:pt>
              <c:pt idx="4">
                <c:v>3778922.69</c:v>
              </c:pt>
              <c:pt idx="5">
                <c:v>3778922.69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6905376"/>
        <c:axId val="-1746905920"/>
      </c:lineChart>
      <c:catAx>
        <c:axId val="-17469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-1746905920"/>
        <c:crosses val="autoZero"/>
        <c:auto val="1"/>
        <c:lblAlgn val="ctr"/>
        <c:lblOffset val="100"/>
        <c:noMultiLvlLbl val="0"/>
      </c:catAx>
      <c:valAx>
        <c:axId val="-174690592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1746905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0</xdr:row>
      <xdr:rowOff>0</xdr:rowOff>
    </xdr:from>
    <xdr:to>
      <xdr:col>4</xdr:col>
      <xdr:colOff>285750</xdr:colOff>
      <xdr:row>2</xdr:row>
      <xdr:rowOff>9525</xdr:rowOff>
    </xdr:to>
    <xdr:pic>
      <xdr:nvPicPr>
        <xdr:cNvPr id="198964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4</xdr:row>
      <xdr:rowOff>57150</xdr:rowOff>
    </xdr:from>
    <xdr:to>
      <xdr:col>0</xdr:col>
      <xdr:colOff>266700</xdr:colOff>
      <xdr:row>4</xdr:row>
      <xdr:rowOff>228600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95250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5</xdr:row>
      <xdr:rowOff>57150</xdr:rowOff>
    </xdr:from>
    <xdr:to>
      <xdr:col>0</xdr:col>
      <xdr:colOff>266700</xdr:colOff>
      <xdr:row>5</xdr:row>
      <xdr:rowOff>228600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95250" y="134302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6</xdr:row>
      <xdr:rowOff>57150</xdr:rowOff>
    </xdr:from>
    <xdr:to>
      <xdr:col>0</xdr:col>
      <xdr:colOff>266700</xdr:colOff>
      <xdr:row>6</xdr:row>
      <xdr:rowOff>228600</xdr:rowOff>
    </xdr:to>
    <xdr:sp macro="" textlink="">
      <xdr:nvSpPr>
        <xdr:cNvPr id="13" name="Rectangle 3"/>
        <xdr:cNvSpPr>
          <a:spLocks noChangeArrowheads="1"/>
        </xdr:cNvSpPr>
      </xdr:nvSpPr>
      <xdr:spPr bwMode="auto">
        <a:xfrm>
          <a:off x="95250" y="165735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7</xdr:row>
      <xdr:rowOff>57150</xdr:rowOff>
    </xdr:from>
    <xdr:to>
      <xdr:col>0</xdr:col>
      <xdr:colOff>266700</xdr:colOff>
      <xdr:row>7</xdr:row>
      <xdr:rowOff>228600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95250" y="197167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8</xdr:row>
      <xdr:rowOff>57150</xdr:rowOff>
    </xdr:from>
    <xdr:to>
      <xdr:col>0</xdr:col>
      <xdr:colOff>266700</xdr:colOff>
      <xdr:row>8</xdr:row>
      <xdr:rowOff>228600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95250" y="22860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9</xdr:row>
      <xdr:rowOff>57150</xdr:rowOff>
    </xdr:from>
    <xdr:to>
      <xdr:col>0</xdr:col>
      <xdr:colOff>266700</xdr:colOff>
      <xdr:row>9</xdr:row>
      <xdr:rowOff>228600</xdr:rowOff>
    </xdr:to>
    <xdr:sp macro="" textlink="">
      <xdr:nvSpPr>
        <xdr:cNvPr id="17" name="Rectangle 7"/>
        <xdr:cNvSpPr>
          <a:spLocks noChangeArrowheads="1"/>
        </xdr:cNvSpPr>
      </xdr:nvSpPr>
      <xdr:spPr bwMode="auto">
        <a:xfrm>
          <a:off x="95250" y="291465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10</xdr:row>
      <xdr:rowOff>57150</xdr:rowOff>
    </xdr:from>
    <xdr:to>
      <xdr:col>0</xdr:col>
      <xdr:colOff>266700</xdr:colOff>
      <xdr:row>10</xdr:row>
      <xdr:rowOff>238125</xdr:rowOff>
    </xdr:to>
    <xdr:sp macro="" textlink="">
      <xdr:nvSpPr>
        <xdr:cNvPr id="18" name="Rectangle 8"/>
        <xdr:cNvSpPr>
          <a:spLocks noChangeArrowheads="1"/>
        </xdr:cNvSpPr>
      </xdr:nvSpPr>
      <xdr:spPr bwMode="auto">
        <a:xfrm>
          <a:off x="95250" y="322897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9525</xdr:rowOff>
    </xdr:from>
    <xdr:to>
      <xdr:col>3</xdr:col>
      <xdr:colOff>0</xdr:colOff>
      <xdr:row>2</xdr:row>
      <xdr:rowOff>19050</xdr:rowOff>
    </xdr:to>
    <xdr:pic>
      <xdr:nvPicPr>
        <xdr:cNvPr id="19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95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3</xdr:col>
      <xdr:colOff>847725</xdr:colOff>
      <xdr:row>2</xdr:row>
      <xdr:rowOff>266700</xdr:rowOff>
    </xdr:to>
    <xdr:pic>
      <xdr:nvPicPr>
        <xdr:cNvPr id="15900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38100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11</xdr:row>
      <xdr:rowOff>66675</xdr:rowOff>
    </xdr:from>
    <xdr:to>
      <xdr:col>5</xdr:col>
      <xdr:colOff>133350</xdr:colOff>
      <xdr:row>12</xdr:row>
      <xdr:rowOff>219075</xdr:rowOff>
    </xdr:to>
    <xdr:sp macro="" textlink="">
      <xdr:nvSpPr>
        <xdr:cNvPr id="181849" name="AutoShape 1"/>
        <xdr:cNvSpPr>
          <a:spLocks/>
        </xdr:cNvSpPr>
      </xdr:nvSpPr>
      <xdr:spPr bwMode="auto">
        <a:xfrm>
          <a:off x="2190750" y="3067050"/>
          <a:ext cx="57150" cy="485775"/>
        </a:xfrm>
        <a:prstGeom prst="leftBrace">
          <a:avLst>
            <a:gd name="adj1" fmla="val 838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76200</xdr:rowOff>
    </xdr:from>
    <xdr:to>
      <xdr:col>16</xdr:col>
      <xdr:colOff>133350</xdr:colOff>
      <xdr:row>12</xdr:row>
      <xdr:rowOff>209550</xdr:rowOff>
    </xdr:to>
    <xdr:sp macro="" textlink="">
      <xdr:nvSpPr>
        <xdr:cNvPr id="181850" name="AutoShape 2"/>
        <xdr:cNvSpPr>
          <a:spLocks/>
        </xdr:cNvSpPr>
      </xdr:nvSpPr>
      <xdr:spPr bwMode="auto">
        <a:xfrm>
          <a:off x="5934075" y="3076575"/>
          <a:ext cx="95250" cy="466725"/>
        </a:xfrm>
        <a:prstGeom prst="rightBrace">
          <a:avLst>
            <a:gd name="adj1" fmla="val 487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11</xdr:row>
      <xdr:rowOff>66675</xdr:rowOff>
    </xdr:from>
    <xdr:to>
      <xdr:col>5</xdr:col>
      <xdr:colOff>133350</xdr:colOff>
      <xdr:row>12</xdr:row>
      <xdr:rowOff>219075</xdr:rowOff>
    </xdr:to>
    <xdr:sp macro="" textlink="">
      <xdr:nvSpPr>
        <xdr:cNvPr id="181851" name="AutoShape 7"/>
        <xdr:cNvSpPr>
          <a:spLocks/>
        </xdr:cNvSpPr>
      </xdr:nvSpPr>
      <xdr:spPr bwMode="auto">
        <a:xfrm>
          <a:off x="2190750" y="3067050"/>
          <a:ext cx="57150" cy="485775"/>
        </a:xfrm>
        <a:prstGeom prst="leftBrace">
          <a:avLst>
            <a:gd name="adj1" fmla="val 838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76200</xdr:rowOff>
    </xdr:from>
    <xdr:to>
      <xdr:col>16</xdr:col>
      <xdr:colOff>133350</xdr:colOff>
      <xdr:row>12</xdr:row>
      <xdr:rowOff>209550</xdr:rowOff>
    </xdr:to>
    <xdr:sp macro="" textlink="">
      <xdr:nvSpPr>
        <xdr:cNvPr id="181852" name="AutoShape 8"/>
        <xdr:cNvSpPr>
          <a:spLocks/>
        </xdr:cNvSpPr>
      </xdr:nvSpPr>
      <xdr:spPr bwMode="auto">
        <a:xfrm>
          <a:off x="5934075" y="3076575"/>
          <a:ext cx="95250" cy="466725"/>
        </a:xfrm>
        <a:prstGeom prst="rightBrace">
          <a:avLst>
            <a:gd name="adj1" fmla="val 487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3" name="AutoShape 21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4" name="AutoShape 22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5" name="AutoShape 23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6" name="AutoShape 24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7" name="AutoShape 25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8" name="AutoShape 26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9" name="AutoShape 27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60" name="AutoShape 28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0</xdr:row>
      <xdr:rowOff>133350</xdr:rowOff>
    </xdr:from>
    <xdr:to>
      <xdr:col>16</xdr:col>
      <xdr:colOff>752475</xdr:colOff>
      <xdr:row>2</xdr:row>
      <xdr:rowOff>209550</xdr:rowOff>
    </xdr:to>
    <xdr:pic>
      <xdr:nvPicPr>
        <xdr:cNvPr id="41216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33350"/>
          <a:ext cx="533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725" y="13335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85725" y="16002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57150</xdr:rowOff>
    </xdr:from>
    <xdr:to>
      <xdr:col>0</xdr:col>
      <xdr:colOff>257175</xdr:colOff>
      <xdr:row>5</xdr:row>
      <xdr:rowOff>228600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85725" y="18669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6</xdr:row>
      <xdr:rowOff>57150</xdr:rowOff>
    </xdr:from>
    <xdr:to>
      <xdr:col>0</xdr:col>
      <xdr:colOff>257175</xdr:colOff>
      <xdr:row>6</xdr:row>
      <xdr:rowOff>228600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85725" y="21336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7</xdr:row>
      <xdr:rowOff>57150</xdr:rowOff>
    </xdr:from>
    <xdr:to>
      <xdr:col>0</xdr:col>
      <xdr:colOff>257175</xdr:colOff>
      <xdr:row>7</xdr:row>
      <xdr:rowOff>228600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85725" y="24003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8</xdr:row>
      <xdr:rowOff>57150</xdr:rowOff>
    </xdr:from>
    <xdr:to>
      <xdr:col>0</xdr:col>
      <xdr:colOff>257175</xdr:colOff>
      <xdr:row>8</xdr:row>
      <xdr:rowOff>228600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5725" y="26670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85725" y="1066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0</xdr:row>
      <xdr:rowOff>47625</xdr:rowOff>
    </xdr:from>
    <xdr:to>
      <xdr:col>4</xdr:col>
      <xdr:colOff>895350</xdr:colOff>
      <xdr:row>1</xdr:row>
      <xdr:rowOff>0</xdr:rowOff>
    </xdr:to>
    <xdr:pic>
      <xdr:nvPicPr>
        <xdr:cNvPr id="9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7625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175705" name="Rectangle 1"/>
        <xdr:cNvSpPr>
          <a:spLocks noChangeArrowheads="1"/>
        </xdr:cNvSpPr>
      </xdr:nvSpPr>
      <xdr:spPr bwMode="auto">
        <a:xfrm>
          <a:off x="85725" y="13335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175706" name="Rectangle 1"/>
        <xdr:cNvSpPr>
          <a:spLocks noChangeArrowheads="1"/>
        </xdr:cNvSpPr>
      </xdr:nvSpPr>
      <xdr:spPr bwMode="auto">
        <a:xfrm>
          <a:off x="85725" y="16002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57150</xdr:rowOff>
    </xdr:from>
    <xdr:to>
      <xdr:col>0</xdr:col>
      <xdr:colOff>257175</xdr:colOff>
      <xdr:row>5</xdr:row>
      <xdr:rowOff>228600</xdr:rowOff>
    </xdr:to>
    <xdr:sp macro="" textlink="">
      <xdr:nvSpPr>
        <xdr:cNvPr id="175707" name="Rectangle 1"/>
        <xdr:cNvSpPr>
          <a:spLocks noChangeArrowheads="1"/>
        </xdr:cNvSpPr>
      </xdr:nvSpPr>
      <xdr:spPr bwMode="auto">
        <a:xfrm>
          <a:off x="85725" y="18669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6</xdr:row>
      <xdr:rowOff>57150</xdr:rowOff>
    </xdr:from>
    <xdr:to>
      <xdr:col>0</xdr:col>
      <xdr:colOff>257175</xdr:colOff>
      <xdr:row>6</xdr:row>
      <xdr:rowOff>228600</xdr:rowOff>
    </xdr:to>
    <xdr:sp macro="" textlink="">
      <xdr:nvSpPr>
        <xdr:cNvPr id="175708" name="Rectangle 1"/>
        <xdr:cNvSpPr>
          <a:spLocks noChangeArrowheads="1"/>
        </xdr:cNvSpPr>
      </xdr:nvSpPr>
      <xdr:spPr bwMode="auto">
        <a:xfrm>
          <a:off x="85725" y="21336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7</xdr:row>
      <xdr:rowOff>57150</xdr:rowOff>
    </xdr:from>
    <xdr:to>
      <xdr:col>0</xdr:col>
      <xdr:colOff>257175</xdr:colOff>
      <xdr:row>7</xdr:row>
      <xdr:rowOff>228600</xdr:rowOff>
    </xdr:to>
    <xdr:sp macro="" textlink="">
      <xdr:nvSpPr>
        <xdr:cNvPr id="175710" name="Rectangle 1"/>
        <xdr:cNvSpPr>
          <a:spLocks noChangeArrowheads="1"/>
        </xdr:cNvSpPr>
      </xdr:nvSpPr>
      <xdr:spPr bwMode="auto">
        <a:xfrm>
          <a:off x="85725" y="26670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8</xdr:row>
      <xdr:rowOff>57150</xdr:rowOff>
    </xdr:from>
    <xdr:to>
      <xdr:col>0</xdr:col>
      <xdr:colOff>257175</xdr:colOff>
      <xdr:row>8</xdr:row>
      <xdr:rowOff>228600</xdr:rowOff>
    </xdr:to>
    <xdr:sp macro="" textlink="">
      <xdr:nvSpPr>
        <xdr:cNvPr id="175711" name="Rectangle 1"/>
        <xdr:cNvSpPr>
          <a:spLocks noChangeArrowheads="1"/>
        </xdr:cNvSpPr>
      </xdr:nvSpPr>
      <xdr:spPr bwMode="auto">
        <a:xfrm>
          <a:off x="85725" y="2933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175712" name="Rectangle 1"/>
        <xdr:cNvSpPr>
          <a:spLocks noChangeArrowheads="1"/>
        </xdr:cNvSpPr>
      </xdr:nvSpPr>
      <xdr:spPr bwMode="auto">
        <a:xfrm>
          <a:off x="85725" y="1066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0</xdr:row>
      <xdr:rowOff>47625</xdr:rowOff>
    </xdr:from>
    <xdr:to>
      <xdr:col>4</xdr:col>
      <xdr:colOff>895350</xdr:colOff>
      <xdr:row>1</xdr:row>
      <xdr:rowOff>0</xdr:rowOff>
    </xdr:to>
    <xdr:pic>
      <xdr:nvPicPr>
        <xdr:cNvPr id="175713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7625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38100</xdr:rowOff>
    </xdr:from>
    <xdr:to>
      <xdr:col>8</xdr:col>
      <xdr:colOff>876300</xdr:colOff>
      <xdr:row>2</xdr:row>
      <xdr:rowOff>219075</xdr:rowOff>
    </xdr:to>
    <xdr:pic>
      <xdr:nvPicPr>
        <xdr:cNvPr id="179251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810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123825</xdr:rowOff>
    </xdr:from>
    <xdr:to>
      <xdr:col>10</xdr:col>
      <xdr:colOff>342900</xdr:colOff>
      <xdr:row>3</xdr:row>
      <xdr:rowOff>76200</xdr:rowOff>
    </xdr:to>
    <xdr:pic>
      <xdr:nvPicPr>
        <xdr:cNvPr id="13852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23825"/>
          <a:ext cx="628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123825</xdr:rowOff>
    </xdr:from>
    <xdr:to>
      <xdr:col>8</xdr:col>
      <xdr:colOff>838200</xdr:colOff>
      <xdr:row>2</xdr:row>
      <xdr:rowOff>266700</xdr:rowOff>
    </xdr:to>
    <xdr:pic>
      <xdr:nvPicPr>
        <xdr:cNvPr id="14876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23825"/>
          <a:ext cx="552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</xdr:row>
      <xdr:rowOff>133350</xdr:rowOff>
    </xdr:from>
    <xdr:to>
      <xdr:col>10</xdr:col>
      <xdr:colOff>1209675</xdr:colOff>
      <xdr:row>4</xdr:row>
      <xdr:rowOff>180975</xdr:rowOff>
    </xdr:to>
    <xdr:pic>
      <xdr:nvPicPr>
        <xdr:cNvPr id="2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428625"/>
          <a:ext cx="800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</xdr:row>
      <xdr:rowOff>133350</xdr:rowOff>
    </xdr:from>
    <xdr:to>
      <xdr:col>10</xdr:col>
      <xdr:colOff>1209675</xdr:colOff>
      <xdr:row>4</xdr:row>
      <xdr:rowOff>180975</xdr:rowOff>
    </xdr:to>
    <xdr:pic>
      <xdr:nvPicPr>
        <xdr:cNvPr id="2754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428625"/>
          <a:ext cx="800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323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28750"/>
          <a:ext cx="485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38100</xdr:rowOff>
    </xdr:from>
    <xdr:to>
      <xdr:col>55</xdr:col>
      <xdr:colOff>352425</xdr:colOff>
      <xdr:row>7</xdr:row>
      <xdr:rowOff>76200</xdr:rowOff>
    </xdr:to>
    <xdr:graphicFrame macro="">
      <xdr:nvGraphicFramePr>
        <xdr:cNvPr id="29324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325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28750"/>
          <a:ext cx="485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srisuday\LOCALS~1\Temp\u.lotus.notes.data\DOCUME~1\srisuda\LOCALS~1\Temp\u.lotus.notes.data\LPCNAV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588;&#3634;&#3585;&#3621;&#3634;&#3591;/&#3619;.&#3619;.&#3626;&#3634;&#3608;&#3636;&#3605;&#3631;/&#3585;&#3633;&#3657;&#3609;&#3627;&#3657;&#3629;&#3591;&#3610;&#3619;&#3636;&#3648;&#3623;&#3603;&#3650;&#3606;&#3591;&#3594;&#3633;&#3657;&#3609;%201/&#3619;&#3634;&#3588;&#3634;&#3585;&#3621;&#3634;&#3591;&#3591;&#3634;&#3609;&#3585;&#3633;&#3657;&#3609;&#3627;&#3657;&#3629;&#3591;&#3610;&#3619;&#3636;&#3648;&#3623;&#3603;&#3650;&#3606;&#3591;&#3594;&#3633;&#3657;&#3609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C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ปร.6"/>
      <sheetName val="แบบปร.5.1"/>
      <sheetName val="ปร.1"/>
      <sheetName val="ปร.2"/>
      <sheetName val="ปร.3"/>
      <sheetName val="แบบปร.5.2"/>
      <sheetName val="แบบปร.4.1"/>
      <sheetName val="แบบปร.4.2"/>
      <sheetName val="แบ่งงวด"/>
      <sheetName val="ปร.6"/>
      <sheetName val="BOQ ผู้ออกแบบ"/>
      <sheetName val="แผนงาน"/>
      <sheetName val="หาค่า F"/>
      <sheetName val="ข้อกำหนดการใช้งาน"/>
      <sheetName val="ปรับลด Truu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หน่วยงานออกแบบแปลนและรายการ :  หน่วยวิศวกรรมและสถาปัตยกรรม งานอาคารสถานที่และสาธารณูปการ กองอาคารสถานที่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36"/>
  <sheetViews>
    <sheetView tabSelected="1" zoomScaleNormal="100" zoomScaleSheetLayoutView="85" workbookViewId="0">
      <selection activeCell="B12" sqref="B12:C13"/>
    </sheetView>
  </sheetViews>
  <sheetFormatPr defaultRowHeight="24.75"/>
  <cols>
    <col min="1" max="1" width="8.85546875" style="480" customWidth="1"/>
    <col min="2" max="2" width="23.7109375" style="480" customWidth="1"/>
    <col min="3" max="3" width="23.7109375" style="486" customWidth="1"/>
    <col min="4" max="4" width="16.7109375" style="480" customWidth="1"/>
    <col min="5" max="5" width="16.7109375" style="486" customWidth="1"/>
    <col min="6" max="6" width="16.7109375" style="480" customWidth="1"/>
    <col min="7" max="7" width="24.7109375" style="455" customWidth="1"/>
    <col min="8" max="8" width="18.7109375" style="455" customWidth="1"/>
    <col min="9" max="9" width="17.7109375" style="455" bestFit="1" customWidth="1"/>
    <col min="10" max="10" width="12.7109375" style="455" bestFit="1" customWidth="1"/>
    <col min="11" max="16384" width="9.140625" style="455"/>
  </cols>
  <sheetData>
    <row r="1" spans="1:11">
      <c r="D1" s="486"/>
      <c r="F1" s="486"/>
      <c r="G1" s="486"/>
      <c r="H1" s="480"/>
    </row>
    <row r="2" spans="1:11">
      <c r="D2" s="486"/>
      <c r="F2" s="486"/>
      <c r="G2" s="486"/>
      <c r="H2" s="480"/>
    </row>
    <row r="3" spans="1:11">
      <c r="A3" s="653" t="s">
        <v>597</v>
      </c>
      <c r="B3" s="653"/>
      <c r="C3" s="653"/>
      <c r="D3" s="653"/>
      <c r="E3" s="653"/>
      <c r="F3" s="653"/>
      <c r="G3" s="653"/>
      <c r="H3" s="653"/>
    </row>
    <row r="4" spans="1:11" ht="2.25" customHeight="1" thickBot="1">
      <c r="A4" s="654"/>
      <c r="B4" s="654"/>
      <c r="C4" s="654"/>
      <c r="D4" s="654"/>
      <c r="E4" s="654"/>
      <c r="F4" s="654"/>
      <c r="G4" s="654"/>
      <c r="H4" s="654"/>
    </row>
    <row r="5" spans="1:11">
      <c r="A5" s="456"/>
      <c r="B5" s="583" t="str">
        <f>แบบปร.5!B3</f>
        <v>โครงการ : ปรับปรุงห้องสมุดทางภาษา</v>
      </c>
      <c r="C5" s="457"/>
      <c r="D5" s="457"/>
      <c r="E5" s="457"/>
      <c r="F5" s="457"/>
      <c r="G5" s="457"/>
      <c r="H5" s="456"/>
    </row>
    <row r="6" spans="1:11">
      <c r="A6" s="458"/>
      <c r="B6" s="584" t="s">
        <v>618</v>
      </c>
      <c r="C6" s="460"/>
      <c r="D6" s="460"/>
      <c r="E6" s="460"/>
      <c r="F6" s="460"/>
      <c r="G6" s="460"/>
      <c r="H6" s="458"/>
    </row>
    <row r="7" spans="1:11">
      <c r="A7" s="458"/>
      <c r="B7" s="459" t="str">
        <f>แบบปร.5!B5</f>
        <v>เจ้าของอาคาร : มหาวิทยาลัยราชภัฏเชียงใหม่</v>
      </c>
      <c r="C7" s="460"/>
      <c r="D7" s="460"/>
      <c r="E7" s="460"/>
      <c r="F7" s="460"/>
      <c r="G7" s="460"/>
      <c r="H7" s="458"/>
    </row>
    <row r="8" spans="1:11">
      <c r="A8" s="458"/>
      <c r="B8" s="459" t="s">
        <v>617</v>
      </c>
      <c r="C8" s="460"/>
      <c r="D8" s="460"/>
      <c r="E8" s="460"/>
      <c r="F8" s="460"/>
      <c r="G8" s="460"/>
      <c r="H8" s="458"/>
    </row>
    <row r="9" spans="1:11">
      <c r="A9" s="458"/>
      <c r="B9" s="531" t="str">
        <f>[3]แบบปร.4.1!A5</f>
        <v>หน่วยงานออกแบบแปลนและรายการ :  หน่วยวิศวกรรมและสถาปัตยกรรม งานอาคารสถานที่และสาธารณูปการ กองอาคารสถานที่</v>
      </c>
      <c r="C9" s="460"/>
      <c r="D9" s="460"/>
      <c r="E9" s="460"/>
      <c r="F9" s="460"/>
      <c r="G9" s="460"/>
      <c r="H9" s="458"/>
    </row>
    <row r="10" spans="1:11">
      <c r="A10" s="458"/>
      <c r="B10" s="459" t="s">
        <v>662</v>
      </c>
      <c r="C10" s="460"/>
      <c r="D10" s="460"/>
      <c r="E10" s="460"/>
      <c r="F10" s="460"/>
      <c r="G10" s="460"/>
      <c r="H10" s="458"/>
    </row>
    <row r="11" spans="1:11" ht="25.5" thickBot="1">
      <c r="A11" s="458"/>
      <c r="B11" s="459" t="s">
        <v>589</v>
      </c>
      <c r="C11" s="580"/>
      <c r="D11" s="462"/>
      <c r="E11" s="462"/>
      <c r="F11" s="462"/>
      <c r="G11" s="462"/>
      <c r="H11" s="463" t="s">
        <v>537</v>
      </c>
    </row>
    <row r="12" spans="1:11" ht="25.5" thickTop="1">
      <c r="A12" s="649" t="s">
        <v>87</v>
      </c>
      <c r="B12" s="655" t="s">
        <v>0</v>
      </c>
      <c r="C12" s="656"/>
      <c r="D12" s="651" t="s">
        <v>88</v>
      </c>
      <c r="E12" s="651" t="s">
        <v>613</v>
      </c>
      <c r="F12" s="651" t="s">
        <v>614</v>
      </c>
      <c r="G12" s="651" t="s">
        <v>615</v>
      </c>
      <c r="H12" s="659" t="s">
        <v>12</v>
      </c>
    </row>
    <row r="13" spans="1:11" ht="25.5" thickBot="1">
      <c r="A13" s="650"/>
      <c r="B13" s="657"/>
      <c r="C13" s="658"/>
      <c r="D13" s="652"/>
      <c r="E13" s="652"/>
      <c r="F13" s="652"/>
      <c r="G13" s="652"/>
      <c r="H13" s="660"/>
    </row>
    <row r="14" spans="1:11" ht="25.5" thickTop="1">
      <c r="A14" s="464"/>
      <c r="B14" s="635" t="s">
        <v>593</v>
      </c>
      <c r="C14" s="636"/>
      <c r="D14" s="465"/>
      <c r="E14" s="465"/>
      <c r="F14" s="465"/>
      <c r="G14" s="465"/>
      <c r="H14" s="466"/>
      <c r="K14" s="467"/>
    </row>
    <row r="15" spans="1:11" s="470" customFormat="1">
      <c r="A15" s="468">
        <v>1</v>
      </c>
      <c r="B15" s="645" t="s">
        <v>619</v>
      </c>
      <c r="C15" s="646"/>
      <c r="D15" s="581"/>
      <c r="E15" s="581"/>
      <c r="F15" s="581"/>
      <c r="G15" s="581"/>
      <c r="H15" s="466"/>
    </row>
    <row r="16" spans="1:11" s="470" customFormat="1">
      <c r="A16" s="468">
        <v>2</v>
      </c>
      <c r="B16" s="645" t="s">
        <v>634</v>
      </c>
      <c r="C16" s="646"/>
      <c r="D16" s="581"/>
      <c r="E16" s="581"/>
      <c r="F16" s="581"/>
      <c r="G16" s="581"/>
      <c r="H16" s="466"/>
    </row>
    <row r="17" spans="1:33" s="470" customFormat="1">
      <c r="A17" s="468"/>
      <c r="B17" s="645"/>
      <c r="C17" s="646"/>
      <c r="D17" s="469"/>
      <c r="E17" s="469"/>
      <c r="F17" s="469"/>
      <c r="G17" s="469"/>
      <c r="H17" s="466"/>
    </row>
    <row r="18" spans="1:33" s="470" customFormat="1">
      <c r="A18" s="471"/>
      <c r="B18" s="647"/>
      <c r="C18" s="648"/>
      <c r="D18" s="469"/>
      <c r="E18" s="469"/>
      <c r="F18" s="469"/>
      <c r="G18" s="469"/>
      <c r="H18" s="466"/>
    </row>
    <row r="19" spans="1:33">
      <c r="A19" s="471"/>
      <c r="B19" s="647"/>
      <c r="C19" s="648"/>
      <c r="D19" s="469"/>
      <c r="E19" s="469"/>
      <c r="F19" s="469"/>
      <c r="G19" s="469"/>
      <c r="H19" s="466"/>
      <c r="K19" s="467"/>
    </row>
    <row r="20" spans="1:33" s="474" customFormat="1">
      <c r="A20" s="637" t="s">
        <v>18</v>
      </c>
      <c r="B20" s="639" t="s">
        <v>596</v>
      </c>
      <c r="C20" s="640"/>
      <c r="D20" s="472"/>
      <c r="E20" s="472"/>
      <c r="F20" s="472"/>
      <c r="G20" s="472"/>
      <c r="H20" s="473"/>
      <c r="I20" s="475"/>
    </row>
    <row r="21" spans="1:33" s="474" customFormat="1" ht="25.5" thickBot="1">
      <c r="A21" s="638"/>
      <c r="B21" s="641" t="s">
        <v>539</v>
      </c>
      <c r="C21" s="641"/>
      <c r="D21" s="642"/>
      <c r="E21" s="643"/>
      <c r="F21" s="643"/>
      <c r="G21" s="644"/>
      <c r="H21" s="582"/>
      <c r="I21" s="476"/>
      <c r="J21" s="477"/>
    </row>
    <row r="22" spans="1:33" ht="25.5" thickTop="1">
      <c r="A22" s="578"/>
      <c r="B22" s="577"/>
      <c r="C22" s="579"/>
      <c r="D22" s="579"/>
      <c r="E22" s="579"/>
      <c r="F22" s="579"/>
      <c r="J22" s="478"/>
    </row>
    <row r="23" spans="1:33">
      <c r="A23" s="578"/>
      <c r="B23" s="577"/>
      <c r="C23" s="579"/>
      <c r="D23" s="579"/>
      <c r="E23" s="579"/>
      <c r="F23" s="579"/>
      <c r="J23" s="478"/>
    </row>
    <row r="24" spans="1:33">
      <c r="A24" s="578"/>
      <c r="B24" s="577"/>
      <c r="C24" s="579"/>
      <c r="D24" s="579"/>
      <c r="E24" s="579"/>
      <c r="F24" s="579"/>
      <c r="J24" s="478"/>
    </row>
    <row r="25" spans="1:33" s="474" customFormat="1">
      <c r="A25" s="520"/>
      <c r="B25" s="520"/>
      <c r="C25" s="481"/>
      <c r="D25" s="599"/>
      <c r="E25" s="599"/>
      <c r="F25" s="481"/>
      <c r="H25" s="455"/>
      <c r="I25" s="484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</row>
    <row r="26" spans="1:33" s="474" customFormat="1">
      <c r="A26" s="542"/>
      <c r="B26" s="542"/>
      <c r="C26" s="542"/>
      <c r="D26" s="599"/>
      <c r="E26" s="599"/>
      <c r="F26" s="542"/>
      <c r="H26" s="455"/>
      <c r="I26" s="484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</row>
    <row r="27" spans="1:33" s="474" customFormat="1">
      <c r="A27" s="543"/>
      <c r="B27" s="543"/>
      <c r="C27" s="543"/>
      <c r="D27" s="541"/>
      <c r="E27" s="541"/>
      <c r="F27" s="543"/>
      <c r="H27" s="455"/>
      <c r="I27" s="484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</row>
    <row r="28" spans="1:33" s="474" customFormat="1">
      <c r="A28" s="479"/>
      <c r="B28" s="480"/>
      <c r="C28" s="481"/>
      <c r="D28" s="482"/>
      <c r="E28" s="483"/>
      <c r="F28" s="481"/>
      <c r="H28" s="455"/>
      <c r="I28" s="484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</row>
    <row r="29" spans="1:33" s="474" customFormat="1">
      <c r="A29" s="479"/>
      <c r="B29" s="599"/>
      <c r="C29" s="599"/>
      <c r="D29" s="544"/>
      <c r="E29" s="544"/>
      <c r="F29" s="599"/>
      <c r="G29" s="599"/>
      <c r="H29" s="521"/>
    </row>
    <row r="30" spans="1:33" s="474" customFormat="1" ht="24.75" customHeight="1">
      <c r="A30" s="479"/>
      <c r="B30" s="599"/>
      <c r="C30" s="599"/>
      <c r="D30" s="541"/>
      <c r="E30" s="541"/>
      <c r="F30" s="599"/>
      <c r="G30" s="599"/>
      <c r="H30" s="522"/>
    </row>
    <row r="31" spans="1:33" s="474" customFormat="1" ht="24.75" customHeight="1">
      <c r="B31" s="541"/>
      <c r="C31" s="541"/>
      <c r="D31" s="485"/>
      <c r="E31" s="634"/>
      <c r="F31" s="541"/>
      <c r="G31" s="541"/>
      <c r="H31" s="522"/>
    </row>
    <row r="33" spans="2:7">
      <c r="B33" s="599"/>
      <c r="C33" s="599"/>
      <c r="F33" s="599"/>
      <c r="G33" s="599"/>
    </row>
    <row r="34" spans="2:7">
      <c r="B34" s="599"/>
      <c r="C34" s="599"/>
      <c r="F34" s="599"/>
      <c r="G34" s="599"/>
    </row>
    <row r="35" spans="2:7">
      <c r="B35" s="541"/>
      <c r="C35" s="541"/>
      <c r="F35" s="541"/>
      <c r="G35" s="541"/>
    </row>
    <row r="36" spans="2:7">
      <c r="B36" s="598"/>
      <c r="C36" s="598"/>
    </row>
  </sheetData>
  <mergeCells count="19">
    <mergeCell ref="A12:A13"/>
    <mergeCell ref="E12:E13"/>
    <mergeCell ref="F12:F13"/>
    <mergeCell ref="A3:H3"/>
    <mergeCell ref="A4:H4"/>
    <mergeCell ref="B12:C13"/>
    <mergeCell ref="D12:D13"/>
    <mergeCell ref="G12:G13"/>
    <mergeCell ref="H12:H13"/>
    <mergeCell ref="B14:C14"/>
    <mergeCell ref="A20:A21"/>
    <mergeCell ref="B20:C20"/>
    <mergeCell ref="B21:C21"/>
    <mergeCell ref="D21:G21"/>
    <mergeCell ref="B15:C15"/>
    <mergeCell ref="B16:C16"/>
    <mergeCell ref="B17:C17"/>
    <mergeCell ref="B18:C18"/>
    <mergeCell ref="B19:C19"/>
  </mergeCells>
  <printOptions horizontalCentered="1"/>
  <pageMargins left="0.7" right="0.7" top="0.75" bottom="0.75" header="0.55000000000000004" footer="0.3"/>
  <pageSetup paperSize="9" scale="63" fitToHeight="0" orientation="portrait" blackAndWhite="1" r:id="rId1"/>
  <headerFooter>
    <oddHeader xml:space="preserve">&amp;Rแบบ ปร. 6 </oddHeader>
  </headerFooter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5"/>
  <sheetViews>
    <sheetView view="pageBreakPreview" zoomScale="95" zoomScaleNormal="93" workbookViewId="0">
      <selection activeCell="B17" sqref="B17"/>
    </sheetView>
  </sheetViews>
  <sheetFormatPr defaultRowHeight="21"/>
  <cols>
    <col min="1" max="1" width="11" style="168" customWidth="1"/>
    <col min="2" max="2" width="59.140625" style="168" customWidth="1"/>
    <col min="3" max="3" width="24" style="168" customWidth="1"/>
    <col min="4" max="4" width="17.5703125" style="168" customWidth="1"/>
    <col min="5" max="16384" width="9.140625" style="168"/>
  </cols>
  <sheetData>
    <row r="1" spans="1:16" s="3" customFormat="1" ht="22.5" customHeight="1">
      <c r="A1" s="3" t="e">
        <f>แบบปร.4.1!#REF!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16" s="3" customFormat="1" ht="22.5" customHeight="1">
      <c r="A2" s="3" t="e">
        <f>แบบปร.4.1!#REF!</f>
        <v>#REF!</v>
      </c>
      <c r="B2" s="109"/>
      <c r="C2" s="3" t="e">
        <f>แบบปร.4.1!#REF!</f>
        <v>#REF!</v>
      </c>
      <c r="D2" s="115"/>
      <c r="E2" s="118"/>
      <c r="F2" s="119"/>
      <c r="I2" s="121"/>
      <c r="K2" s="111"/>
      <c r="P2" s="114"/>
    </row>
    <row r="3" spans="1:16" s="3" customFormat="1" ht="22.5" customHeight="1">
      <c r="A3" s="3" t="e">
        <f>แบบปร.4.1!#REF!</f>
        <v>#REF!</v>
      </c>
      <c r="B3" s="109"/>
      <c r="C3" s="110" t="e">
        <f>แบบปร.4.1!#REF!</f>
        <v>#REF!</v>
      </c>
      <c r="D3" s="115"/>
      <c r="E3" s="116"/>
      <c r="F3" s="116"/>
      <c r="I3" s="115"/>
      <c r="K3" s="111"/>
      <c r="P3" s="2"/>
    </row>
    <row r="4" spans="1:16" s="3" customFormat="1" ht="22.5" customHeight="1">
      <c r="A4" s="112" t="e">
        <f>แบบปร.4.1!#REF!</f>
        <v>#REF!</v>
      </c>
      <c r="B4" s="113"/>
      <c r="C4" s="3" t="e">
        <f>แบบปร.4.1!#REF!</f>
        <v>#REF!</v>
      </c>
      <c r="D4" s="181" t="e">
        <f>แบบปร.4.1!#REF!</f>
        <v>#REF!</v>
      </c>
      <c r="E4" s="116"/>
      <c r="F4" s="116"/>
      <c r="K4" s="111"/>
    </row>
    <row r="5" spans="1:16">
      <c r="A5" s="713" t="s">
        <v>87</v>
      </c>
      <c r="B5" s="745" t="s">
        <v>0</v>
      </c>
      <c r="C5" s="191" t="s">
        <v>88</v>
      </c>
      <c r="D5" s="713" t="s">
        <v>12</v>
      </c>
      <c r="E5" s="116"/>
      <c r="F5" s="174"/>
      <c r="G5" s="173"/>
    </row>
    <row r="6" spans="1:16">
      <c r="A6" s="714"/>
      <c r="B6" s="746"/>
      <c r="C6" s="193" t="s">
        <v>89</v>
      </c>
      <c r="D6" s="747"/>
      <c r="E6" s="116"/>
      <c r="F6" s="174"/>
      <c r="G6" s="173"/>
    </row>
    <row r="7" spans="1:16">
      <c r="A7" s="169"/>
      <c r="B7" s="170"/>
      <c r="C7" s="171"/>
      <c r="D7" s="170"/>
    </row>
    <row r="8" spans="1:16">
      <c r="A8" s="175"/>
      <c r="B8" s="176"/>
      <c r="C8" s="177"/>
      <c r="D8" s="176"/>
    </row>
    <row r="9" spans="1:16">
      <c r="A9" s="175"/>
      <c r="B9" s="176"/>
      <c r="C9" s="177"/>
      <c r="D9" s="176"/>
    </row>
    <row r="10" spans="1:16">
      <c r="A10" s="175"/>
      <c r="B10" s="176"/>
      <c r="C10" s="177"/>
      <c r="D10" s="176"/>
    </row>
    <row r="11" spans="1:16">
      <c r="A11" s="175"/>
      <c r="B11" s="176"/>
      <c r="C11" s="177"/>
      <c r="D11" s="176"/>
    </row>
    <row r="12" spans="1:16">
      <c r="A12" s="175"/>
      <c r="B12" s="176"/>
      <c r="C12" s="177"/>
      <c r="D12" s="176"/>
    </row>
    <row r="13" spans="1:16">
      <c r="A13" s="175"/>
      <c r="B13" s="176"/>
      <c r="C13" s="177"/>
      <c r="D13" s="176"/>
    </row>
    <row r="14" spans="1:16">
      <c r="A14" s="175"/>
      <c r="B14" s="176"/>
      <c r="C14" s="177"/>
      <c r="D14" s="176"/>
    </row>
    <row r="15" spans="1:16">
      <c r="A15" s="175"/>
      <c r="B15" s="176"/>
      <c r="C15" s="177"/>
      <c r="D15" s="176"/>
    </row>
    <row r="16" spans="1:16">
      <c r="A16" s="175"/>
      <c r="B16" s="176"/>
      <c r="C16" s="177"/>
      <c r="D16" s="176"/>
    </row>
    <row r="17" spans="1:4">
      <c r="A17" s="175"/>
      <c r="B17" s="176"/>
      <c r="C17" s="177"/>
      <c r="D17" s="176"/>
    </row>
    <row r="18" spans="1:4">
      <c r="A18" s="175"/>
      <c r="B18" s="176"/>
      <c r="C18" s="177"/>
      <c r="D18" s="176"/>
    </row>
    <row r="19" spans="1:4">
      <c r="A19" s="175"/>
      <c r="B19" s="176"/>
      <c r="C19" s="177"/>
      <c r="D19" s="176"/>
    </row>
    <row r="20" spans="1:4">
      <c r="A20" s="175"/>
      <c r="B20" s="176"/>
      <c r="C20" s="177"/>
      <c r="D20" s="176"/>
    </row>
    <row r="21" spans="1:4">
      <c r="A21" s="175"/>
      <c r="B21" s="176"/>
      <c r="C21" s="177"/>
      <c r="D21" s="176"/>
    </row>
    <row r="22" spans="1:4">
      <c r="A22" s="175"/>
      <c r="B22" s="176"/>
      <c r="C22" s="177"/>
      <c r="D22" s="176"/>
    </row>
    <row r="23" spans="1:4">
      <c r="A23" s="175"/>
      <c r="B23" s="176"/>
      <c r="C23" s="177"/>
      <c r="D23" s="176"/>
    </row>
    <row r="24" spans="1:4">
      <c r="A24" s="175"/>
      <c r="B24" s="176"/>
      <c r="C24" s="177"/>
      <c r="D24" s="176"/>
    </row>
    <row r="25" spans="1:4">
      <c r="A25" s="175"/>
      <c r="B25" s="176"/>
      <c r="C25" s="177"/>
      <c r="D25" s="176"/>
    </row>
    <row r="26" spans="1:4">
      <c r="A26" s="178"/>
      <c r="B26" s="179"/>
      <c r="C26" s="180"/>
      <c r="D26" s="179"/>
    </row>
    <row r="28" spans="1:4">
      <c r="B28" s="166" t="s">
        <v>90</v>
      </c>
    </row>
    <row r="29" spans="1:4">
      <c r="B29" s="166" t="s">
        <v>91</v>
      </c>
    </row>
    <row r="30" spans="1:4">
      <c r="B30" s="166"/>
    </row>
    <row r="31" spans="1:4">
      <c r="B31" s="166" t="s">
        <v>92</v>
      </c>
    </row>
    <row r="32" spans="1:4">
      <c r="B32" s="166" t="s">
        <v>91</v>
      </c>
    </row>
    <row r="33" spans="2:2">
      <c r="B33" s="166"/>
    </row>
    <row r="34" spans="2:2">
      <c r="B34" s="166" t="s">
        <v>92</v>
      </c>
    </row>
    <row r="35" spans="2:2">
      <c r="B35" s="166" t="s">
        <v>91</v>
      </c>
    </row>
  </sheetData>
  <mergeCells count="3">
    <mergeCell ref="A5:A6"/>
    <mergeCell ref="B5:B6"/>
    <mergeCell ref="D5:D6"/>
  </mergeCells>
  <pageMargins left="0.25" right="0.25" top="0.75" bottom="0.75" header="0.3" footer="0.3"/>
  <pageSetup paperSize="9" scale="95" orientation="portrait" r:id="rId1"/>
  <headerFooter alignWithMargins="0">
    <oddHeader>&amp;Rแบบ  ปร.  6  แผ่นที่ &amp;P จากจำนวน &amp;N แผ่น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16" workbookViewId="0">
      <selection activeCell="B93" sqref="B93"/>
    </sheetView>
  </sheetViews>
  <sheetFormatPr defaultRowHeight="21.75"/>
  <cols>
    <col min="2" max="2" width="40.7109375" customWidth="1"/>
    <col min="3" max="3" width="7.28515625" customWidth="1"/>
    <col min="4" max="4" width="7.85546875" customWidth="1"/>
    <col min="5" max="5" width="14.85546875" style="248" customWidth="1"/>
    <col min="6" max="6" width="14.42578125" style="248" customWidth="1"/>
    <col min="7" max="7" width="13.42578125" style="248" customWidth="1"/>
    <col min="8" max="8" width="14.28515625" style="248" customWidth="1"/>
    <col min="9" max="9" width="15.42578125" style="248" customWidth="1"/>
  </cols>
  <sheetData>
    <row r="1" spans="1:9">
      <c r="A1" t="s">
        <v>181</v>
      </c>
    </row>
    <row r="2" spans="1:9">
      <c r="A2" t="s">
        <v>182</v>
      </c>
      <c r="B2" t="s">
        <v>183</v>
      </c>
      <c r="G2" s="248" t="s">
        <v>184</v>
      </c>
    </row>
    <row r="4" spans="1:9">
      <c r="A4" s="249" t="s">
        <v>87</v>
      </c>
      <c r="B4" s="250" t="s">
        <v>0</v>
      </c>
      <c r="C4" s="251" t="s">
        <v>10</v>
      </c>
      <c r="D4" s="250" t="s">
        <v>2</v>
      </c>
      <c r="E4" s="252" t="s">
        <v>185</v>
      </c>
      <c r="F4" s="253"/>
      <c r="G4" s="252" t="s">
        <v>186</v>
      </c>
      <c r="H4" s="253"/>
      <c r="I4" s="254" t="s">
        <v>187</v>
      </c>
    </row>
    <row r="5" spans="1:9">
      <c r="A5" s="255"/>
      <c r="B5" s="256"/>
      <c r="C5" s="257"/>
      <c r="D5" s="256"/>
      <c r="E5" s="258" t="s">
        <v>188</v>
      </c>
      <c r="F5" s="259" t="s">
        <v>4</v>
      </c>
      <c r="G5" s="258" t="s">
        <v>188</v>
      </c>
      <c r="H5" s="259" t="s">
        <v>4</v>
      </c>
      <c r="I5" s="260"/>
    </row>
    <row r="6" spans="1:9">
      <c r="A6" s="261"/>
      <c r="B6" s="261" t="s">
        <v>189</v>
      </c>
      <c r="C6" s="261"/>
      <c r="D6" s="261"/>
      <c r="E6" s="262"/>
      <c r="F6" s="262"/>
      <c r="G6" s="262"/>
      <c r="H6" s="262"/>
      <c r="I6" s="262"/>
    </row>
    <row r="7" spans="1:9">
      <c r="A7" s="246">
        <v>1</v>
      </c>
      <c r="B7" s="246" t="s">
        <v>99</v>
      </c>
      <c r="C7" s="246"/>
      <c r="D7" s="246"/>
      <c r="E7" s="247"/>
      <c r="F7" s="247"/>
      <c r="G7" s="247"/>
      <c r="H7" s="247"/>
      <c r="I7" s="247"/>
    </row>
    <row r="8" spans="1:9">
      <c r="A8" s="246">
        <v>1.1000000000000001</v>
      </c>
      <c r="B8" s="246" t="s">
        <v>177</v>
      </c>
      <c r="C8" s="246">
        <v>175</v>
      </c>
      <c r="D8" s="246" t="s">
        <v>78</v>
      </c>
      <c r="E8" s="247">
        <v>0</v>
      </c>
      <c r="F8" s="247">
        <f>E8*C8</f>
        <v>0</v>
      </c>
      <c r="G8" s="247">
        <v>50</v>
      </c>
      <c r="H8" s="247">
        <f>G8*C8</f>
        <v>8750</v>
      </c>
      <c r="I8" s="247">
        <f>F8+H8</f>
        <v>8750</v>
      </c>
    </row>
    <row r="9" spans="1:9">
      <c r="A9" s="246">
        <v>1.2</v>
      </c>
      <c r="B9" s="246" t="s">
        <v>100</v>
      </c>
      <c r="C9" s="246">
        <v>11</v>
      </c>
      <c r="D9" s="246" t="s">
        <v>78</v>
      </c>
      <c r="E9" s="247">
        <v>200</v>
      </c>
      <c r="F9" s="247">
        <f t="shared" ref="F9:F18" si="0">E9*C9</f>
        <v>2200</v>
      </c>
      <c r="G9" s="247">
        <v>50</v>
      </c>
      <c r="H9" s="247">
        <f t="shared" ref="H9:H18" si="1">G9*C9</f>
        <v>550</v>
      </c>
      <c r="I9" s="247">
        <f t="shared" ref="I9:I18" si="2">F9+H9</f>
        <v>2750</v>
      </c>
    </row>
    <row r="10" spans="1:9">
      <c r="A10" s="246">
        <v>1.3</v>
      </c>
      <c r="B10" s="246" t="s">
        <v>101</v>
      </c>
      <c r="C10" s="246">
        <v>5.5</v>
      </c>
      <c r="D10" s="246" t="s">
        <v>78</v>
      </c>
      <c r="E10" s="247">
        <v>1250</v>
      </c>
      <c r="F10" s="247">
        <f t="shared" si="0"/>
        <v>6875</v>
      </c>
      <c r="G10" s="247">
        <v>150</v>
      </c>
      <c r="H10" s="247">
        <f t="shared" si="1"/>
        <v>825</v>
      </c>
      <c r="I10" s="247">
        <f t="shared" si="2"/>
        <v>7700</v>
      </c>
    </row>
    <row r="11" spans="1:9">
      <c r="A11" s="246">
        <v>1.4</v>
      </c>
      <c r="B11" s="246" t="s">
        <v>102</v>
      </c>
      <c r="C11" s="246">
        <v>17</v>
      </c>
      <c r="D11" s="246" t="s">
        <v>78</v>
      </c>
      <c r="E11" s="247">
        <v>1350</v>
      </c>
      <c r="F11" s="247">
        <f t="shared" si="0"/>
        <v>22950</v>
      </c>
      <c r="G11" s="247">
        <v>200</v>
      </c>
      <c r="H11" s="247">
        <f t="shared" si="1"/>
        <v>3400</v>
      </c>
      <c r="I11" s="247">
        <f t="shared" si="2"/>
        <v>26350</v>
      </c>
    </row>
    <row r="12" spans="1:9">
      <c r="A12" s="246">
        <v>1.5</v>
      </c>
      <c r="B12" s="246" t="s">
        <v>22</v>
      </c>
      <c r="C12" s="246">
        <v>43</v>
      </c>
      <c r="D12" s="246" t="s">
        <v>79</v>
      </c>
      <c r="E12" s="247">
        <v>150</v>
      </c>
      <c r="F12" s="247">
        <f t="shared" si="0"/>
        <v>6450</v>
      </c>
      <c r="G12" s="247">
        <v>80</v>
      </c>
      <c r="H12" s="247">
        <f t="shared" si="1"/>
        <v>3440</v>
      </c>
      <c r="I12" s="247">
        <f t="shared" si="2"/>
        <v>9890</v>
      </c>
    </row>
    <row r="13" spans="1:9">
      <c r="A13" s="246">
        <v>1.6</v>
      </c>
      <c r="B13" s="246" t="s">
        <v>103</v>
      </c>
      <c r="C13" s="246">
        <v>1046</v>
      </c>
      <c r="D13" s="246" t="s">
        <v>37</v>
      </c>
      <c r="E13" s="247">
        <v>23</v>
      </c>
      <c r="F13" s="247">
        <f t="shared" si="0"/>
        <v>24058</v>
      </c>
      <c r="G13" s="247">
        <v>3</v>
      </c>
      <c r="H13" s="247">
        <f t="shared" si="1"/>
        <v>3138</v>
      </c>
      <c r="I13" s="247">
        <f t="shared" si="2"/>
        <v>27196</v>
      </c>
    </row>
    <row r="14" spans="1:9">
      <c r="A14" s="246">
        <v>1.7</v>
      </c>
      <c r="B14" s="246" t="s">
        <v>104</v>
      </c>
      <c r="C14" s="246">
        <v>33</v>
      </c>
      <c r="D14" s="246" t="s">
        <v>37</v>
      </c>
      <c r="E14" s="247">
        <v>23</v>
      </c>
      <c r="F14" s="247">
        <f t="shared" si="0"/>
        <v>759</v>
      </c>
      <c r="G14" s="247">
        <v>3</v>
      </c>
      <c r="H14" s="247">
        <f t="shared" si="1"/>
        <v>99</v>
      </c>
      <c r="I14" s="247">
        <f t="shared" si="2"/>
        <v>858</v>
      </c>
    </row>
    <row r="15" spans="1:9">
      <c r="A15" s="246">
        <v>1.8</v>
      </c>
      <c r="B15" s="246" t="s">
        <v>105</v>
      </c>
      <c r="C15" s="246">
        <v>25</v>
      </c>
      <c r="D15" s="246" t="s">
        <v>37</v>
      </c>
      <c r="E15" s="247">
        <v>28</v>
      </c>
      <c r="F15" s="247">
        <f t="shared" si="0"/>
        <v>700</v>
      </c>
      <c r="G15" s="247">
        <v>0</v>
      </c>
      <c r="H15" s="247">
        <f t="shared" si="1"/>
        <v>0</v>
      </c>
      <c r="I15" s="247">
        <f t="shared" si="2"/>
        <v>700</v>
      </c>
    </row>
    <row r="16" spans="1:9">
      <c r="A16" s="246">
        <v>1.9</v>
      </c>
      <c r="B16" s="246" t="s">
        <v>178</v>
      </c>
      <c r="C16" s="246">
        <v>95</v>
      </c>
      <c r="D16" s="246" t="s">
        <v>79</v>
      </c>
      <c r="E16" s="247">
        <v>300</v>
      </c>
      <c r="F16" s="247">
        <f t="shared" si="0"/>
        <v>28500</v>
      </c>
      <c r="G16" s="247">
        <v>100</v>
      </c>
      <c r="H16" s="247">
        <f t="shared" si="1"/>
        <v>9500</v>
      </c>
      <c r="I16" s="247">
        <f t="shared" si="2"/>
        <v>38000</v>
      </c>
    </row>
    <row r="17" spans="1:9">
      <c r="A17" s="263">
        <v>1.1000000000000001</v>
      </c>
      <c r="B17" s="246" t="s">
        <v>179</v>
      </c>
      <c r="C17" s="246">
        <v>104</v>
      </c>
      <c r="D17" s="246" t="s">
        <v>174</v>
      </c>
      <c r="E17" s="247">
        <v>65</v>
      </c>
      <c r="F17" s="247">
        <f t="shared" si="0"/>
        <v>6760</v>
      </c>
      <c r="G17" s="247">
        <v>30</v>
      </c>
      <c r="H17" s="247">
        <f t="shared" si="1"/>
        <v>3120</v>
      </c>
      <c r="I17" s="247">
        <f t="shared" si="2"/>
        <v>9880</v>
      </c>
    </row>
    <row r="18" spans="1:9">
      <c r="A18" s="263">
        <v>1.1100000000000001</v>
      </c>
      <c r="B18" s="246" t="s">
        <v>180</v>
      </c>
      <c r="C18" s="246">
        <v>104</v>
      </c>
      <c r="D18" s="246" t="s">
        <v>174</v>
      </c>
      <c r="E18" s="247">
        <v>50</v>
      </c>
      <c r="F18" s="247">
        <f t="shared" si="0"/>
        <v>5200</v>
      </c>
      <c r="G18" s="247">
        <v>25</v>
      </c>
      <c r="H18" s="247">
        <f t="shared" si="1"/>
        <v>2600</v>
      </c>
      <c r="I18" s="247">
        <f t="shared" si="2"/>
        <v>7800</v>
      </c>
    </row>
    <row r="19" spans="1:9">
      <c r="A19" s="246"/>
      <c r="B19" s="246" t="s">
        <v>106</v>
      </c>
      <c r="C19" s="246"/>
      <c r="D19" s="246"/>
      <c r="E19" s="247"/>
      <c r="F19" s="247"/>
      <c r="G19" s="247"/>
      <c r="H19" s="247"/>
      <c r="I19" s="264">
        <f>SUM(I8:I18)</f>
        <v>139874</v>
      </c>
    </row>
    <row r="20" spans="1:9">
      <c r="A20" s="246"/>
      <c r="B20" s="246"/>
      <c r="C20" s="246"/>
      <c r="D20" s="246"/>
      <c r="E20" s="247"/>
      <c r="F20" s="247"/>
      <c r="G20" s="247"/>
      <c r="H20" s="247"/>
      <c r="I20" s="247"/>
    </row>
    <row r="21" spans="1:9">
      <c r="A21" s="246">
        <v>2</v>
      </c>
      <c r="B21" s="246" t="s">
        <v>107</v>
      </c>
      <c r="C21" s="246"/>
      <c r="D21" s="246"/>
      <c r="E21" s="247"/>
      <c r="F21" s="247"/>
      <c r="G21" s="247"/>
      <c r="H21" s="247"/>
      <c r="I21" s="247"/>
    </row>
    <row r="22" spans="1:9">
      <c r="A22" s="246">
        <v>2.1</v>
      </c>
      <c r="B22" s="246" t="s">
        <v>102</v>
      </c>
      <c r="C22" s="246">
        <v>3</v>
      </c>
      <c r="D22" s="246" t="s">
        <v>78</v>
      </c>
      <c r="E22" s="247">
        <v>1350</v>
      </c>
      <c r="F22" s="247">
        <f>E22*C22</f>
        <v>4050</v>
      </c>
      <c r="G22" s="247">
        <v>200</v>
      </c>
      <c r="H22" s="247">
        <f>G22*C22</f>
        <v>600</v>
      </c>
      <c r="I22" s="247">
        <f>F22+H22</f>
        <v>4650</v>
      </c>
    </row>
    <row r="23" spans="1:9">
      <c r="A23" s="246">
        <v>2.2000000000000002</v>
      </c>
      <c r="B23" s="246" t="s">
        <v>22</v>
      </c>
      <c r="C23" s="246">
        <v>40</v>
      </c>
      <c r="D23" s="246" t="s">
        <v>79</v>
      </c>
      <c r="E23" s="247">
        <v>150</v>
      </c>
      <c r="F23" s="247">
        <f>E23*C23</f>
        <v>6000</v>
      </c>
      <c r="G23" s="247">
        <v>80</v>
      </c>
      <c r="H23" s="247">
        <f>G23*C23</f>
        <v>3200</v>
      </c>
      <c r="I23" s="247">
        <f>F23+H23</f>
        <v>9200</v>
      </c>
    </row>
    <row r="24" spans="1:9">
      <c r="A24" s="246">
        <v>2.2999999999999998</v>
      </c>
      <c r="B24" s="246" t="s">
        <v>103</v>
      </c>
      <c r="C24" s="246">
        <v>675</v>
      </c>
      <c r="D24" s="246" t="s">
        <v>37</v>
      </c>
      <c r="E24" s="247">
        <v>23</v>
      </c>
      <c r="F24" s="247">
        <f>E24*C24</f>
        <v>15525</v>
      </c>
      <c r="G24" s="247">
        <v>3</v>
      </c>
      <c r="H24" s="247">
        <f>G24*C24</f>
        <v>2025</v>
      </c>
      <c r="I24" s="247">
        <f>F24+H24</f>
        <v>17550</v>
      </c>
    </row>
    <row r="25" spans="1:9">
      <c r="A25" s="246">
        <v>2.4</v>
      </c>
      <c r="B25" s="246" t="s">
        <v>108</v>
      </c>
      <c r="C25" s="246">
        <v>138</v>
      </c>
      <c r="D25" s="246" t="s">
        <v>37</v>
      </c>
      <c r="E25" s="247">
        <v>23</v>
      </c>
      <c r="F25" s="247">
        <f>E25*C25</f>
        <v>3174</v>
      </c>
      <c r="G25" s="247">
        <v>3</v>
      </c>
      <c r="H25" s="247">
        <f>G25*C25</f>
        <v>414</v>
      </c>
      <c r="I25" s="247">
        <f>F25+H25</f>
        <v>3588</v>
      </c>
    </row>
    <row r="26" spans="1:9">
      <c r="A26" s="246">
        <v>2.5</v>
      </c>
      <c r="B26" s="246" t="s">
        <v>105</v>
      </c>
      <c r="C26" s="246">
        <v>20</v>
      </c>
      <c r="D26" s="246" t="s">
        <v>37</v>
      </c>
      <c r="E26" s="247">
        <v>28</v>
      </c>
      <c r="F26" s="247">
        <f>E26*C26</f>
        <v>560</v>
      </c>
      <c r="G26" s="247">
        <v>0</v>
      </c>
      <c r="H26" s="247">
        <f>G26*C26</f>
        <v>0</v>
      </c>
      <c r="I26" s="247">
        <f>F26+H26</f>
        <v>560</v>
      </c>
    </row>
    <row r="27" spans="1:9">
      <c r="A27" s="246"/>
      <c r="B27" s="246" t="s">
        <v>109</v>
      </c>
      <c r="C27" s="246"/>
      <c r="D27" s="246"/>
      <c r="E27" s="247"/>
      <c r="F27" s="247"/>
      <c r="G27" s="247"/>
      <c r="H27" s="247"/>
      <c r="I27" s="264">
        <f>SUM(I22:I26)</f>
        <v>35548</v>
      </c>
    </row>
    <row r="28" spans="1:9">
      <c r="A28" s="246"/>
      <c r="B28" s="246"/>
      <c r="C28" s="246"/>
      <c r="D28" s="246"/>
      <c r="E28" s="247"/>
      <c r="F28" s="247"/>
      <c r="G28" s="247"/>
      <c r="H28" s="247"/>
      <c r="I28" s="247"/>
    </row>
    <row r="29" spans="1:9">
      <c r="A29" s="246">
        <v>3</v>
      </c>
      <c r="B29" s="246" t="s">
        <v>110</v>
      </c>
      <c r="C29" s="246"/>
      <c r="D29" s="246"/>
      <c r="E29" s="247"/>
      <c r="F29" s="247"/>
      <c r="G29" s="247"/>
      <c r="H29" s="247"/>
      <c r="I29" s="247"/>
    </row>
    <row r="30" spans="1:9">
      <c r="A30" s="246">
        <v>3.1</v>
      </c>
      <c r="B30" s="246" t="s">
        <v>101</v>
      </c>
      <c r="C30" s="246">
        <v>2.7</v>
      </c>
      <c r="D30" s="246" t="s">
        <v>78</v>
      </c>
      <c r="E30" s="247">
        <v>1250</v>
      </c>
      <c r="F30" s="247">
        <f t="shared" ref="F30:F37" si="3">E30*C30</f>
        <v>3375</v>
      </c>
      <c r="G30" s="247">
        <v>150</v>
      </c>
      <c r="H30" s="247">
        <f t="shared" ref="H30:H37" si="4">G30*C30</f>
        <v>405</v>
      </c>
      <c r="I30" s="247">
        <f t="shared" ref="I30:I37" si="5">F30+H30</f>
        <v>3780</v>
      </c>
    </row>
    <row r="31" spans="1:9">
      <c r="A31" s="246">
        <v>3.2</v>
      </c>
      <c r="B31" s="246" t="s">
        <v>102</v>
      </c>
      <c r="C31" s="246">
        <v>16</v>
      </c>
      <c r="D31" s="246" t="s">
        <v>78</v>
      </c>
      <c r="E31" s="247">
        <v>1350</v>
      </c>
      <c r="F31" s="247">
        <f t="shared" si="3"/>
        <v>21600</v>
      </c>
      <c r="G31" s="247">
        <v>200</v>
      </c>
      <c r="H31" s="247">
        <f t="shared" si="4"/>
        <v>3200</v>
      </c>
      <c r="I31" s="247">
        <f t="shared" si="5"/>
        <v>24800</v>
      </c>
    </row>
    <row r="32" spans="1:9">
      <c r="A32" s="246">
        <v>3.3</v>
      </c>
      <c r="B32" s="246" t="s">
        <v>22</v>
      </c>
      <c r="C32" s="246">
        <v>107</v>
      </c>
      <c r="D32" s="246" t="s">
        <v>79</v>
      </c>
      <c r="E32" s="247">
        <v>150</v>
      </c>
      <c r="F32" s="247">
        <f t="shared" si="3"/>
        <v>16050</v>
      </c>
      <c r="G32" s="247">
        <v>80</v>
      </c>
      <c r="H32" s="247">
        <f t="shared" si="4"/>
        <v>8560</v>
      </c>
      <c r="I32" s="247">
        <f t="shared" si="5"/>
        <v>24610</v>
      </c>
    </row>
    <row r="33" spans="1:9">
      <c r="A33" s="246">
        <v>3.4</v>
      </c>
      <c r="B33" s="246" t="s">
        <v>111</v>
      </c>
      <c r="C33" s="246">
        <v>1618</v>
      </c>
      <c r="D33" s="246" t="s">
        <v>37</v>
      </c>
      <c r="E33" s="247">
        <v>23</v>
      </c>
      <c r="F33" s="247">
        <f t="shared" si="3"/>
        <v>37214</v>
      </c>
      <c r="G33" s="247">
        <v>3</v>
      </c>
      <c r="H33" s="247">
        <f t="shared" si="4"/>
        <v>4854</v>
      </c>
      <c r="I33" s="247">
        <f t="shared" si="5"/>
        <v>42068</v>
      </c>
    </row>
    <row r="34" spans="1:9">
      <c r="A34" s="246">
        <v>3.5</v>
      </c>
      <c r="B34" s="246" t="s">
        <v>112</v>
      </c>
      <c r="C34" s="246">
        <v>83</v>
      </c>
      <c r="D34" s="246" t="s">
        <v>37</v>
      </c>
      <c r="E34" s="247">
        <v>23</v>
      </c>
      <c r="F34" s="247">
        <f t="shared" si="3"/>
        <v>1909</v>
      </c>
      <c r="G34" s="247">
        <v>3</v>
      </c>
      <c r="H34" s="247">
        <f t="shared" si="4"/>
        <v>249</v>
      </c>
      <c r="I34" s="247">
        <f t="shared" si="5"/>
        <v>2158</v>
      </c>
    </row>
    <row r="35" spans="1:9">
      <c r="A35" s="246">
        <v>3.6</v>
      </c>
      <c r="B35" s="246" t="s">
        <v>103</v>
      </c>
      <c r="C35" s="246">
        <v>1165</v>
      </c>
      <c r="D35" s="246" t="s">
        <v>37</v>
      </c>
      <c r="E35" s="247">
        <v>23</v>
      </c>
      <c r="F35" s="247">
        <f t="shared" si="3"/>
        <v>26795</v>
      </c>
      <c r="G35" s="247">
        <v>3</v>
      </c>
      <c r="H35" s="247">
        <f t="shared" si="4"/>
        <v>3495</v>
      </c>
      <c r="I35" s="247">
        <f t="shared" si="5"/>
        <v>30290</v>
      </c>
    </row>
    <row r="36" spans="1:9">
      <c r="A36" s="246">
        <v>3.7</v>
      </c>
      <c r="B36" s="246" t="s">
        <v>108</v>
      </c>
      <c r="C36" s="246">
        <v>37</v>
      </c>
      <c r="D36" s="246" t="s">
        <v>37</v>
      </c>
      <c r="E36" s="247">
        <v>23</v>
      </c>
      <c r="F36" s="247">
        <f t="shared" si="3"/>
        <v>851</v>
      </c>
      <c r="G36" s="247">
        <v>3</v>
      </c>
      <c r="H36" s="247">
        <f t="shared" si="4"/>
        <v>111</v>
      </c>
      <c r="I36" s="247">
        <f t="shared" si="5"/>
        <v>962</v>
      </c>
    </row>
    <row r="37" spans="1:9">
      <c r="A37" s="246">
        <v>3.8</v>
      </c>
      <c r="B37" s="246" t="s">
        <v>105</v>
      </c>
      <c r="C37" s="246">
        <v>70</v>
      </c>
      <c r="D37" s="246" t="s">
        <v>37</v>
      </c>
      <c r="E37" s="247">
        <v>28</v>
      </c>
      <c r="F37" s="247">
        <f t="shared" si="3"/>
        <v>1960</v>
      </c>
      <c r="G37" s="247">
        <v>0</v>
      </c>
      <c r="H37" s="247">
        <f t="shared" si="4"/>
        <v>0</v>
      </c>
      <c r="I37" s="247">
        <f t="shared" si="5"/>
        <v>1960</v>
      </c>
    </row>
    <row r="38" spans="1:9">
      <c r="A38" s="246"/>
      <c r="B38" s="246"/>
      <c r="C38" s="246"/>
      <c r="D38" s="246"/>
      <c r="E38" s="247"/>
      <c r="F38" s="247"/>
      <c r="G38" s="247"/>
      <c r="H38" s="247"/>
      <c r="I38" s="264">
        <f>SUM(I30:I37)</f>
        <v>130628</v>
      </c>
    </row>
    <row r="39" spans="1:9">
      <c r="A39" s="246">
        <v>4</v>
      </c>
      <c r="B39" s="246" t="s">
        <v>113</v>
      </c>
      <c r="C39" s="246"/>
      <c r="D39" s="246"/>
      <c r="E39" s="247"/>
      <c r="F39" s="247"/>
      <c r="G39" s="247"/>
      <c r="H39" s="247"/>
      <c r="I39" s="247"/>
    </row>
    <row r="40" spans="1:9">
      <c r="A40" s="246">
        <v>4.0999999999999996</v>
      </c>
      <c r="B40" s="246" t="s">
        <v>100</v>
      </c>
      <c r="C40" s="246">
        <v>47</v>
      </c>
      <c r="D40" s="246" t="s">
        <v>78</v>
      </c>
      <c r="E40" s="247">
        <v>200</v>
      </c>
      <c r="F40" s="247">
        <f t="shared" ref="F40:F54" si="6">E40*C40</f>
        <v>9400</v>
      </c>
      <c r="G40" s="247">
        <v>50</v>
      </c>
      <c r="H40" s="247">
        <f t="shared" ref="H40:H54" si="7">G40*C40</f>
        <v>2350</v>
      </c>
      <c r="I40" s="247">
        <f t="shared" ref="I40:I54" si="8">F40+H40</f>
        <v>11750</v>
      </c>
    </row>
    <row r="41" spans="1:9">
      <c r="A41" s="246">
        <v>4.2</v>
      </c>
      <c r="B41" s="246" t="s">
        <v>114</v>
      </c>
      <c r="C41" s="246">
        <v>219</v>
      </c>
      <c r="D41" s="246" t="s">
        <v>78</v>
      </c>
      <c r="E41" s="247">
        <v>120</v>
      </c>
      <c r="F41" s="247">
        <f t="shared" si="6"/>
        <v>26280</v>
      </c>
      <c r="G41" s="247">
        <v>0</v>
      </c>
      <c r="H41" s="247">
        <f t="shared" si="7"/>
        <v>0</v>
      </c>
      <c r="I41" s="247">
        <f t="shared" si="8"/>
        <v>26280</v>
      </c>
    </row>
    <row r="42" spans="1:9">
      <c r="A42" s="246">
        <v>4.3</v>
      </c>
      <c r="B42" s="246" t="s">
        <v>115</v>
      </c>
      <c r="C42" s="246">
        <v>1094</v>
      </c>
      <c r="D42" s="246" t="s">
        <v>79</v>
      </c>
      <c r="E42" s="247">
        <v>0</v>
      </c>
      <c r="F42" s="247">
        <f t="shared" si="6"/>
        <v>0</v>
      </c>
      <c r="G42" s="247">
        <v>17</v>
      </c>
      <c r="H42" s="247">
        <f t="shared" si="7"/>
        <v>18598</v>
      </c>
      <c r="I42" s="247">
        <f t="shared" si="8"/>
        <v>18598</v>
      </c>
    </row>
    <row r="43" spans="1:9">
      <c r="A43" s="246">
        <v>4.4000000000000004</v>
      </c>
      <c r="B43" s="246" t="s">
        <v>102</v>
      </c>
      <c r="C43" s="246">
        <v>26</v>
      </c>
      <c r="D43" s="246" t="s">
        <v>78</v>
      </c>
      <c r="E43" s="247">
        <v>1350</v>
      </c>
      <c r="F43" s="247">
        <f t="shared" si="6"/>
        <v>35100</v>
      </c>
      <c r="G43" s="247">
        <v>200</v>
      </c>
      <c r="H43" s="247">
        <f t="shared" si="7"/>
        <v>5200</v>
      </c>
      <c r="I43" s="247">
        <f t="shared" si="8"/>
        <v>40300</v>
      </c>
    </row>
    <row r="44" spans="1:9">
      <c r="A44" s="246">
        <v>4.5</v>
      </c>
      <c r="B44" s="246" t="s">
        <v>22</v>
      </c>
      <c r="C44" s="246">
        <v>836</v>
      </c>
      <c r="D44" s="246" t="s">
        <v>79</v>
      </c>
      <c r="E44" s="247">
        <v>150</v>
      </c>
      <c r="F44" s="247">
        <f t="shared" si="6"/>
        <v>125400</v>
      </c>
      <c r="G44" s="247">
        <v>80</v>
      </c>
      <c r="H44" s="247">
        <f t="shared" si="7"/>
        <v>66880</v>
      </c>
      <c r="I44" s="247">
        <f t="shared" si="8"/>
        <v>192280</v>
      </c>
    </row>
    <row r="45" spans="1:9">
      <c r="A45" s="246">
        <v>4.5999999999999996</v>
      </c>
      <c r="B45" s="246" t="s">
        <v>103</v>
      </c>
      <c r="C45" s="246">
        <v>905</v>
      </c>
      <c r="D45" s="246" t="s">
        <v>37</v>
      </c>
      <c r="E45" s="247">
        <v>23</v>
      </c>
      <c r="F45" s="247">
        <f t="shared" si="6"/>
        <v>20815</v>
      </c>
      <c r="G45" s="247">
        <v>3</v>
      </c>
      <c r="H45" s="247">
        <f t="shared" si="7"/>
        <v>2715</v>
      </c>
      <c r="I45" s="247">
        <f t="shared" si="8"/>
        <v>23530</v>
      </c>
    </row>
    <row r="46" spans="1:9">
      <c r="A46" s="246">
        <v>4.7</v>
      </c>
      <c r="B46" s="246" t="s">
        <v>104</v>
      </c>
      <c r="C46" s="246">
        <v>494</v>
      </c>
      <c r="D46" s="246" t="s">
        <v>37</v>
      </c>
      <c r="E46" s="247">
        <v>23</v>
      </c>
      <c r="F46" s="247">
        <f t="shared" si="6"/>
        <v>11362</v>
      </c>
      <c r="G46" s="247">
        <v>3</v>
      </c>
      <c r="H46" s="247">
        <f t="shared" si="7"/>
        <v>1482</v>
      </c>
      <c r="I46" s="247">
        <f t="shared" si="8"/>
        <v>12844</v>
      </c>
    </row>
    <row r="47" spans="1:9">
      <c r="A47" s="246">
        <v>4.8</v>
      </c>
      <c r="B47" s="246" t="s">
        <v>108</v>
      </c>
      <c r="C47" s="246">
        <v>192</v>
      </c>
      <c r="D47" s="246" t="s">
        <v>37</v>
      </c>
      <c r="E47" s="247">
        <v>23</v>
      </c>
      <c r="F47" s="247">
        <f t="shared" si="6"/>
        <v>4416</v>
      </c>
      <c r="G47" s="247">
        <v>3</v>
      </c>
      <c r="H47" s="247">
        <f t="shared" si="7"/>
        <v>576</v>
      </c>
      <c r="I47" s="247">
        <f t="shared" si="8"/>
        <v>4992</v>
      </c>
    </row>
    <row r="48" spans="1:9">
      <c r="A48" s="246">
        <v>4.9000000000000004</v>
      </c>
      <c r="B48" s="246" t="s">
        <v>105</v>
      </c>
      <c r="C48" s="246">
        <v>35</v>
      </c>
      <c r="D48" s="246" t="s">
        <v>37</v>
      </c>
      <c r="E48" s="247">
        <v>28</v>
      </c>
      <c r="F48" s="247">
        <f t="shared" si="6"/>
        <v>980</v>
      </c>
      <c r="G48" s="247">
        <v>0</v>
      </c>
      <c r="H48" s="247">
        <f t="shared" si="7"/>
        <v>0</v>
      </c>
      <c r="I48" s="247">
        <f t="shared" si="8"/>
        <v>980</v>
      </c>
    </row>
    <row r="49" spans="1:9">
      <c r="A49" s="263">
        <v>4.0999999999999996</v>
      </c>
      <c r="B49" s="246" t="s">
        <v>190</v>
      </c>
      <c r="C49" s="246">
        <v>82</v>
      </c>
      <c r="D49" s="246" t="s">
        <v>78</v>
      </c>
      <c r="E49" s="247">
        <v>1350</v>
      </c>
      <c r="F49" s="247">
        <f t="shared" si="6"/>
        <v>110700</v>
      </c>
      <c r="G49" s="247">
        <v>0</v>
      </c>
      <c r="H49" s="247">
        <f t="shared" si="7"/>
        <v>0</v>
      </c>
      <c r="I49" s="247">
        <f t="shared" si="8"/>
        <v>110700</v>
      </c>
    </row>
    <row r="50" spans="1:9">
      <c r="A50" s="263">
        <v>4.1100000000000003</v>
      </c>
      <c r="B50" s="246" t="s">
        <v>191</v>
      </c>
      <c r="C50" s="246">
        <v>390</v>
      </c>
      <c r="D50" s="246" t="s">
        <v>37</v>
      </c>
      <c r="E50" s="247">
        <v>23</v>
      </c>
      <c r="F50" s="247">
        <f t="shared" si="6"/>
        <v>8970</v>
      </c>
      <c r="G50" s="247">
        <v>3</v>
      </c>
      <c r="H50" s="247">
        <f t="shared" si="7"/>
        <v>1170</v>
      </c>
      <c r="I50" s="247">
        <f t="shared" si="8"/>
        <v>10140</v>
      </c>
    </row>
    <row r="51" spans="1:9">
      <c r="A51" s="263">
        <v>4.12</v>
      </c>
      <c r="B51" s="246" t="s">
        <v>192</v>
      </c>
      <c r="C51" s="246">
        <v>110</v>
      </c>
      <c r="D51" s="246" t="s">
        <v>37</v>
      </c>
      <c r="E51" s="247">
        <v>23</v>
      </c>
      <c r="F51" s="247">
        <f t="shared" si="6"/>
        <v>2530</v>
      </c>
      <c r="G51" s="247">
        <v>3</v>
      </c>
      <c r="H51" s="247">
        <f t="shared" si="7"/>
        <v>330</v>
      </c>
      <c r="I51" s="247">
        <f t="shared" si="8"/>
        <v>2860</v>
      </c>
    </row>
    <row r="52" spans="1:9">
      <c r="A52" s="263">
        <v>4.13</v>
      </c>
      <c r="B52" s="246" t="s">
        <v>193</v>
      </c>
      <c r="C52" s="246">
        <v>30</v>
      </c>
      <c r="D52" s="246" t="s">
        <v>79</v>
      </c>
      <c r="E52" s="247">
        <v>80</v>
      </c>
      <c r="F52" s="247">
        <f t="shared" si="6"/>
        <v>2400</v>
      </c>
      <c r="G52" s="247">
        <v>0</v>
      </c>
      <c r="H52" s="247">
        <f t="shared" si="7"/>
        <v>0</v>
      </c>
      <c r="I52" s="247">
        <f t="shared" si="8"/>
        <v>2400</v>
      </c>
    </row>
    <row r="53" spans="1:9">
      <c r="A53" s="263">
        <v>4.1399999999999997</v>
      </c>
      <c r="B53" s="246" t="s">
        <v>194</v>
      </c>
      <c r="C53" s="246">
        <v>547</v>
      </c>
      <c r="D53" s="246" t="s">
        <v>79</v>
      </c>
      <c r="E53" s="247">
        <v>0</v>
      </c>
      <c r="F53" s="247">
        <f t="shared" si="6"/>
        <v>0</v>
      </c>
      <c r="G53" s="247">
        <v>45</v>
      </c>
      <c r="H53" s="247">
        <f t="shared" si="7"/>
        <v>24615</v>
      </c>
      <c r="I53" s="247">
        <f t="shared" si="8"/>
        <v>24615</v>
      </c>
    </row>
    <row r="54" spans="1:9">
      <c r="A54" s="263">
        <v>4.1500000000000004</v>
      </c>
      <c r="B54" s="246" t="s">
        <v>195</v>
      </c>
      <c r="C54" s="246">
        <v>1</v>
      </c>
      <c r="D54" s="246" t="s">
        <v>175</v>
      </c>
      <c r="E54" s="247">
        <v>2000</v>
      </c>
      <c r="F54" s="247">
        <f t="shared" si="6"/>
        <v>2000</v>
      </c>
      <c r="G54" s="247">
        <v>0</v>
      </c>
      <c r="H54" s="247">
        <f t="shared" si="7"/>
        <v>0</v>
      </c>
      <c r="I54" s="247">
        <f t="shared" si="8"/>
        <v>2000</v>
      </c>
    </row>
    <row r="55" spans="1:9">
      <c r="A55" s="246"/>
      <c r="B55" s="246" t="s">
        <v>116</v>
      </c>
      <c r="C55" s="246"/>
      <c r="D55" s="246"/>
      <c r="E55" s="247"/>
      <c r="F55" s="247"/>
      <c r="G55" s="247"/>
      <c r="H55" s="247"/>
      <c r="I55" s="264">
        <f>SUM(I40:I54)</f>
        <v>484269</v>
      </c>
    </row>
    <row r="56" spans="1:9">
      <c r="A56" s="246"/>
      <c r="B56" s="246"/>
      <c r="C56" s="246"/>
      <c r="D56" s="246"/>
      <c r="E56" s="247"/>
      <c r="F56" s="247"/>
      <c r="G56" s="247"/>
      <c r="H56" s="247"/>
      <c r="I56" s="247"/>
    </row>
    <row r="57" spans="1:9">
      <c r="A57" s="246">
        <v>5</v>
      </c>
      <c r="B57" s="246" t="s">
        <v>117</v>
      </c>
      <c r="C57" s="246"/>
      <c r="D57" s="246"/>
      <c r="E57" s="247"/>
      <c r="F57" s="247"/>
      <c r="G57" s="247"/>
      <c r="H57" s="247"/>
      <c r="I57" s="247"/>
    </row>
    <row r="58" spans="1:9">
      <c r="A58" s="246">
        <v>5.0999999999999996</v>
      </c>
      <c r="B58" s="246" t="s">
        <v>102</v>
      </c>
      <c r="C58" s="246">
        <v>36</v>
      </c>
      <c r="D58" s="246" t="s">
        <v>78</v>
      </c>
      <c r="E58" s="247">
        <v>1350</v>
      </c>
      <c r="F58" s="247">
        <f>E58*C58</f>
        <v>48600</v>
      </c>
      <c r="G58" s="247">
        <v>200</v>
      </c>
      <c r="H58" s="247">
        <f>G58*C58</f>
        <v>7200</v>
      </c>
      <c r="I58" s="247">
        <f>F58+H58</f>
        <v>55800</v>
      </c>
    </row>
    <row r="59" spans="1:9">
      <c r="A59" s="246">
        <v>5.2</v>
      </c>
      <c r="B59" s="246" t="s">
        <v>22</v>
      </c>
      <c r="C59" s="246">
        <v>286</v>
      </c>
      <c r="D59" s="246" t="s">
        <v>79</v>
      </c>
      <c r="E59" s="247">
        <v>150</v>
      </c>
      <c r="F59" s="247">
        <f>E59*C59</f>
        <v>42900</v>
      </c>
      <c r="G59" s="247">
        <v>80</v>
      </c>
      <c r="H59" s="247">
        <f>G59*C59</f>
        <v>22880</v>
      </c>
      <c r="I59" s="247">
        <f>F59+H59</f>
        <v>65780</v>
      </c>
    </row>
    <row r="60" spans="1:9">
      <c r="A60" s="246">
        <v>5.3</v>
      </c>
      <c r="B60" s="246" t="s">
        <v>112</v>
      </c>
      <c r="C60" s="246">
        <v>3904</v>
      </c>
      <c r="D60" s="246" t="s">
        <v>37</v>
      </c>
      <c r="E60" s="247">
        <v>23</v>
      </c>
      <c r="F60" s="247">
        <f>E60*C60</f>
        <v>89792</v>
      </c>
      <c r="G60" s="247">
        <v>3</v>
      </c>
      <c r="H60" s="247">
        <f>G60*C60</f>
        <v>11712</v>
      </c>
      <c r="I60" s="247">
        <f>F60+H60</f>
        <v>101504</v>
      </c>
    </row>
    <row r="61" spans="1:9">
      <c r="A61" s="246">
        <v>5.4</v>
      </c>
      <c r="B61" s="246" t="s">
        <v>108</v>
      </c>
      <c r="C61" s="246">
        <v>930</v>
      </c>
      <c r="D61" s="246" t="s">
        <v>37</v>
      </c>
      <c r="E61" s="247">
        <v>23</v>
      </c>
      <c r="F61" s="247">
        <f>E61*C61</f>
        <v>21390</v>
      </c>
      <c r="G61" s="247">
        <v>3</v>
      </c>
      <c r="H61" s="247">
        <f>G61*C61</f>
        <v>2790</v>
      </c>
      <c r="I61" s="247">
        <f>F61+H61</f>
        <v>24180</v>
      </c>
    </row>
    <row r="62" spans="1:9">
      <c r="A62" s="246">
        <v>5.5</v>
      </c>
      <c r="B62" s="246" t="s">
        <v>105</v>
      </c>
      <c r="C62" s="246">
        <v>120</v>
      </c>
      <c r="D62" s="246" t="s">
        <v>37</v>
      </c>
      <c r="E62" s="247">
        <v>28</v>
      </c>
      <c r="F62" s="247">
        <f>E62*C62</f>
        <v>3360</v>
      </c>
      <c r="G62" s="247">
        <v>0</v>
      </c>
      <c r="H62" s="247">
        <f>G62*C62</f>
        <v>0</v>
      </c>
      <c r="I62" s="247">
        <f>F62+H62</f>
        <v>3360</v>
      </c>
    </row>
    <row r="63" spans="1:9">
      <c r="A63" s="246"/>
      <c r="B63" s="246" t="s">
        <v>109</v>
      </c>
      <c r="C63" s="246"/>
      <c r="D63" s="246"/>
      <c r="E63" s="247"/>
      <c r="F63" s="247"/>
      <c r="G63" s="247"/>
      <c r="H63" s="247"/>
      <c r="I63" s="264">
        <f>SUM(I58:I62)</f>
        <v>250624</v>
      </c>
    </row>
    <row r="64" spans="1:9">
      <c r="A64" s="246"/>
      <c r="B64" s="246"/>
      <c r="C64" s="246"/>
      <c r="D64" s="246"/>
      <c r="E64" s="247"/>
      <c r="F64" s="247"/>
      <c r="G64" s="247"/>
      <c r="H64" s="247"/>
      <c r="I64" s="247"/>
    </row>
    <row r="65" spans="1:9">
      <c r="A65" s="246">
        <v>6</v>
      </c>
      <c r="B65" s="246" t="s">
        <v>118</v>
      </c>
      <c r="C65" s="246"/>
      <c r="D65" s="246"/>
      <c r="E65" s="247"/>
      <c r="F65" s="247"/>
      <c r="G65" s="247"/>
      <c r="H65" s="247"/>
      <c r="I65" s="247"/>
    </row>
    <row r="66" spans="1:9">
      <c r="A66" s="246">
        <v>6.1</v>
      </c>
      <c r="B66" s="246" t="s">
        <v>119</v>
      </c>
      <c r="C66" s="246">
        <v>534</v>
      </c>
      <c r="D66" s="246" t="s">
        <v>174</v>
      </c>
      <c r="E66" s="247">
        <v>415</v>
      </c>
      <c r="F66" s="247">
        <f t="shared" ref="F66:F73" si="9">E66*C66</f>
        <v>221610</v>
      </c>
      <c r="G66" s="247">
        <v>100</v>
      </c>
      <c r="H66" s="247">
        <f t="shared" ref="H66:H73" si="10">G66*C66</f>
        <v>53400</v>
      </c>
      <c r="I66" s="247">
        <f t="shared" ref="I66:I73" si="11">F66+H66</f>
        <v>275010</v>
      </c>
    </row>
    <row r="67" spans="1:9">
      <c r="A67" s="246">
        <v>6.2</v>
      </c>
      <c r="B67" s="246" t="s">
        <v>120</v>
      </c>
      <c r="C67" s="246">
        <v>552</v>
      </c>
      <c r="D67" s="246" t="s">
        <v>174</v>
      </c>
      <c r="E67" s="247">
        <v>175</v>
      </c>
      <c r="F67" s="247">
        <f t="shared" si="9"/>
        <v>96600</v>
      </c>
      <c r="G67" s="247">
        <v>45</v>
      </c>
      <c r="H67" s="247">
        <f t="shared" si="10"/>
        <v>24840</v>
      </c>
      <c r="I67" s="247">
        <f t="shared" si="11"/>
        <v>121440</v>
      </c>
    </row>
    <row r="68" spans="1:9">
      <c r="A68" s="246">
        <v>6.3</v>
      </c>
      <c r="B68" s="246" t="s">
        <v>121</v>
      </c>
      <c r="C68" s="246">
        <v>570</v>
      </c>
      <c r="D68" s="246" t="s">
        <v>174</v>
      </c>
      <c r="E68" s="247">
        <v>170</v>
      </c>
      <c r="F68" s="247">
        <f t="shared" si="9"/>
        <v>96900</v>
      </c>
      <c r="G68" s="247">
        <v>40</v>
      </c>
      <c r="H68" s="247">
        <f t="shared" si="10"/>
        <v>22800</v>
      </c>
      <c r="I68" s="247">
        <f t="shared" si="11"/>
        <v>119700</v>
      </c>
    </row>
    <row r="69" spans="1:9">
      <c r="A69" s="246">
        <v>6.4</v>
      </c>
      <c r="B69" s="246" t="s">
        <v>122</v>
      </c>
      <c r="C69" s="246">
        <v>763</v>
      </c>
      <c r="D69" s="246" t="s">
        <v>79</v>
      </c>
      <c r="E69" s="247">
        <v>10</v>
      </c>
      <c r="F69" s="247">
        <f t="shared" si="9"/>
        <v>7630</v>
      </c>
      <c r="G69" s="247">
        <v>5</v>
      </c>
      <c r="H69" s="247">
        <f t="shared" si="10"/>
        <v>3815</v>
      </c>
      <c r="I69" s="247">
        <f t="shared" si="11"/>
        <v>11445</v>
      </c>
    </row>
    <row r="70" spans="1:9">
      <c r="A70" s="246">
        <v>6.5</v>
      </c>
      <c r="B70" s="246" t="s">
        <v>123</v>
      </c>
      <c r="C70" s="246">
        <v>1526</v>
      </c>
      <c r="D70" s="246" t="s">
        <v>79</v>
      </c>
      <c r="E70" s="247">
        <v>20</v>
      </c>
      <c r="F70" s="247">
        <f t="shared" si="9"/>
        <v>30520</v>
      </c>
      <c r="G70" s="247">
        <v>10</v>
      </c>
      <c r="H70" s="247">
        <f t="shared" si="10"/>
        <v>15260</v>
      </c>
      <c r="I70" s="247">
        <f t="shared" si="11"/>
        <v>45780</v>
      </c>
    </row>
    <row r="71" spans="1:9">
      <c r="A71" s="246">
        <v>6.6</v>
      </c>
      <c r="B71" s="246" t="s">
        <v>196</v>
      </c>
      <c r="C71" s="246">
        <v>1100</v>
      </c>
      <c r="D71" s="246" t="s">
        <v>79</v>
      </c>
      <c r="E71" s="247">
        <v>25</v>
      </c>
      <c r="F71" s="247">
        <f t="shared" si="9"/>
        <v>27500</v>
      </c>
      <c r="G71" s="247">
        <v>10</v>
      </c>
      <c r="H71" s="247">
        <f t="shared" si="10"/>
        <v>11000</v>
      </c>
      <c r="I71" s="247">
        <f t="shared" si="11"/>
        <v>38500</v>
      </c>
    </row>
    <row r="72" spans="1:9">
      <c r="A72" s="246"/>
      <c r="B72" s="246" t="s">
        <v>197</v>
      </c>
      <c r="C72" s="246"/>
      <c r="D72" s="246"/>
      <c r="E72" s="247"/>
      <c r="F72" s="247">
        <f t="shared" si="9"/>
        <v>0</v>
      </c>
      <c r="G72" s="247"/>
      <c r="H72" s="247">
        <f t="shared" si="10"/>
        <v>0</v>
      </c>
      <c r="I72" s="247">
        <f t="shared" si="11"/>
        <v>0</v>
      </c>
    </row>
    <row r="73" spans="1:9">
      <c r="A73" s="246">
        <v>6.7</v>
      </c>
      <c r="B73" s="246" t="s">
        <v>198</v>
      </c>
      <c r="C73" s="246">
        <v>21</v>
      </c>
      <c r="D73" s="246" t="s">
        <v>199</v>
      </c>
      <c r="E73" s="247">
        <v>200</v>
      </c>
      <c r="F73" s="247">
        <f t="shared" si="9"/>
        <v>4200</v>
      </c>
      <c r="G73" s="247">
        <v>50</v>
      </c>
      <c r="H73" s="247">
        <f t="shared" si="10"/>
        <v>1050</v>
      </c>
      <c r="I73" s="247">
        <f t="shared" si="11"/>
        <v>5250</v>
      </c>
    </row>
    <row r="74" spans="1:9">
      <c r="A74" s="246"/>
      <c r="B74" s="246" t="s">
        <v>124</v>
      </c>
      <c r="C74" s="246"/>
      <c r="D74" s="246"/>
      <c r="E74" s="247"/>
      <c r="F74" s="247"/>
      <c r="G74" s="247"/>
      <c r="H74" s="247"/>
      <c r="I74" s="264">
        <f>SUM(I66:I73)</f>
        <v>617125</v>
      </c>
    </row>
    <row r="75" spans="1:9">
      <c r="A75" s="246"/>
      <c r="B75" s="265" t="s">
        <v>200</v>
      </c>
      <c r="C75" s="246"/>
      <c r="D75" s="246"/>
      <c r="E75" s="247"/>
      <c r="F75" s="247"/>
      <c r="G75" s="247"/>
      <c r="H75" s="247"/>
      <c r="I75" s="266">
        <f>I74+I63+I55+I38+I27+I19</f>
        <v>1658068</v>
      </c>
    </row>
    <row r="76" spans="1:9">
      <c r="A76" s="246"/>
      <c r="B76" s="246"/>
      <c r="C76" s="246"/>
      <c r="D76" s="246"/>
      <c r="E76" s="247"/>
      <c r="F76" s="247"/>
      <c r="G76" s="247"/>
      <c r="H76" s="247"/>
      <c r="I76" s="247"/>
    </row>
    <row r="77" spans="1:9">
      <c r="A77" s="246"/>
      <c r="B77" s="246" t="s">
        <v>201</v>
      </c>
      <c r="C77" s="246"/>
      <c r="D77" s="246"/>
      <c r="E77" s="247"/>
      <c r="F77" s="247"/>
      <c r="G77" s="247"/>
      <c r="H77" s="247"/>
      <c r="I77" s="247"/>
    </row>
    <row r="78" spans="1:9">
      <c r="A78" s="246">
        <v>1</v>
      </c>
      <c r="B78" s="246" t="s">
        <v>125</v>
      </c>
      <c r="C78" s="246"/>
      <c r="D78" s="246"/>
      <c r="E78" s="247"/>
      <c r="F78" s="247"/>
      <c r="G78" s="247"/>
      <c r="H78" s="247"/>
      <c r="I78" s="247"/>
    </row>
    <row r="79" spans="1:9">
      <c r="A79" s="246">
        <v>1.1000000000000001</v>
      </c>
      <c r="B79" s="246" t="s">
        <v>126</v>
      </c>
      <c r="C79" s="246">
        <v>562</v>
      </c>
      <c r="D79" s="246" t="s">
        <v>79</v>
      </c>
      <c r="E79" s="247">
        <v>280</v>
      </c>
      <c r="F79" s="247">
        <f>E79*C79</f>
        <v>157360</v>
      </c>
      <c r="G79" s="247">
        <v>100</v>
      </c>
      <c r="H79" s="247">
        <f>G79*C79</f>
        <v>56200</v>
      </c>
      <c r="I79" s="247">
        <f>F79+H79</f>
        <v>213560</v>
      </c>
    </row>
    <row r="80" spans="1:9">
      <c r="A80" s="246">
        <v>1.2</v>
      </c>
      <c r="B80" s="246" t="s">
        <v>127</v>
      </c>
      <c r="C80" s="246">
        <v>128</v>
      </c>
      <c r="D80" s="246" t="s">
        <v>79</v>
      </c>
      <c r="E80" s="247">
        <v>180</v>
      </c>
      <c r="F80" s="247">
        <f>E80*C80</f>
        <v>23040</v>
      </c>
      <c r="G80" s="247">
        <v>80</v>
      </c>
      <c r="H80" s="247">
        <f>G80*C80</f>
        <v>10240</v>
      </c>
      <c r="I80" s="247">
        <f>F80+H80</f>
        <v>33280</v>
      </c>
    </row>
    <row r="81" spans="1:9">
      <c r="A81" s="246">
        <v>1.3</v>
      </c>
      <c r="B81" s="246" t="s">
        <v>128</v>
      </c>
      <c r="C81" s="246">
        <v>133</v>
      </c>
      <c r="D81" s="246" t="s">
        <v>79</v>
      </c>
      <c r="E81" s="247">
        <v>50</v>
      </c>
      <c r="F81" s="247">
        <f>E81*C81</f>
        <v>6650</v>
      </c>
      <c r="G81" s="247">
        <v>30</v>
      </c>
      <c r="H81" s="247">
        <f>G81*C81</f>
        <v>3990</v>
      </c>
      <c r="I81" s="247">
        <f>F81+H81</f>
        <v>10640</v>
      </c>
    </row>
    <row r="82" spans="1:9">
      <c r="A82" s="246">
        <v>1.4</v>
      </c>
      <c r="B82" s="246" t="s">
        <v>129</v>
      </c>
      <c r="C82" s="246">
        <v>51</v>
      </c>
      <c r="D82" s="246" t="s">
        <v>174</v>
      </c>
      <c r="E82" s="247">
        <v>100</v>
      </c>
      <c r="F82" s="247">
        <f>E82*C82</f>
        <v>5100</v>
      </c>
      <c r="G82" s="247">
        <v>30</v>
      </c>
      <c r="H82" s="247">
        <f>G82*C82</f>
        <v>1530</v>
      </c>
      <c r="I82" s="247">
        <f>F82+H82</f>
        <v>6630</v>
      </c>
    </row>
    <row r="83" spans="1:9">
      <c r="A83" s="246">
        <v>1.5</v>
      </c>
      <c r="B83" s="246" t="s">
        <v>202</v>
      </c>
      <c r="C83" s="246">
        <v>32</v>
      </c>
      <c r="D83" s="246" t="s">
        <v>79</v>
      </c>
      <c r="E83" s="247">
        <v>160</v>
      </c>
      <c r="F83" s="247">
        <f>E83*C83</f>
        <v>5120</v>
      </c>
      <c r="G83" s="247">
        <v>50</v>
      </c>
      <c r="H83" s="247">
        <f>G83*C83</f>
        <v>1600</v>
      </c>
      <c r="I83" s="247">
        <f>F83+H83</f>
        <v>6720</v>
      </c>
    </row>
    <row r="84" spans="1:9">
      <c r="A84" s="246"/>
      <c r="B84" s="246" t="s">
        <v>130</v>
      </c>
      <c r="C84" s="246"/>
      <c r="D84" s="246"/>
      <c r="E84" s="247"/>
      <c r="F84" s="247"/>
      <c r="G84" s="247"/>
      <c r="H84" s="247"/>
      <c r="I84" s="264">
        <f>SUM(I79:I83)</f>
        <v>270830</v>
      </c>
    </row>
    <row r="85" spans="1:9">
      <c r="A85" s="246"/>
      <c r="B85" s="246"/>
      <c r="C85" s="246"/>
      <c r="D85" s="246"/>
      <c r="E85" s="247"/>
      <c r="F85" s="247"/>
      <c r="G85" s="247"/>
      <c r="H85" s="247"/>
      <c r="I85" s="247"/>
    </row>
    <row r="86" spans="1:9">
      <c r="A86" s="246">
        <v>2</v>
      </c>
      <c r="B86" s="246" t="s">
        <v>131</v>
      </c>
      <c r="C86" s="246"/>
      <c r="D86" s="246"/>
      <c r="E86" s="247"/>
      <c r="F86" s="247"/>
      <c r="G86" s="247"/>
      <c r="H86" s="247"/>
      <c r="I86" s="247"/>
    </row>
    <row r="87" spans="1:9">
      <c r="A87" s="246">
        <v>2.1</v>
      </c>
      <c r="B87" s="246" t="s">
        <v>132</v>
      </c>
      <c r="C87" s="246">
        <v>52</v>
      </c>
      <c r="D87" s="246" t="s">
        <v>79</v>
      </c>
      <c r="E87" s="247">
        <v>190</v>
      </c>
      <c r="F87" s="247">
        <f t="shared" ref="F87:F99" si="12">E87*C87</f>
        <v>9880</v>
      </c>
      <c r="G87" s="247">
        <v>55</v>
      </c>
      <c r="H87" s="247">
        <f t="shared" ref="H87:H99" si="13">G87*C87</f>
        <v>2860</v>
      </c>
      <c r="I87" s="247">
        <f t="shared" ref="I87:I99" si="14">F87+H87</f>
        <v>12740</v>
      </c>
    </row>
    <row r="88" spans="1:9">
      <c r="A88" s="246">
        <v>2.2000000000000002</v>
      </c>
      <c r="B88" s="246" t="s">
        <v>133</v>
      </c>
      <c r="C88" s="246">
        <v>12</v>
      </c>
      <c r="D88" s="246" t="s">
        <v>79</v>
      </c>
      <c r="E88" s="247">
        <v>250</v>
      </c>
      <c r="F88" s="247">
        <f t="shared" si="12"/>
        <v>3000</v>
      </c>
      <c r="G88" s="247">
        <v>100</v>
      </c>
      <c r="H88" s="247">
        <f t="shared" si="13"/>
        <v>1200</v>
      </c>
      <c r="I88" s="247">
        <f t="shared" si="14"/>
        <v>4200</v>
      </c>
    </row>
    <row r="89" spans="1:9">
      <c r="A89" s="246">
        <v>2.2999999999999998</v>
      </c>
      <c r="B89" s="246" t="s">
        <v>134</v>
      </c>
      <c r="C89" s="246">
        <v>40</v>
      </c>
      <c r="D89" s="246" t="s">
        <v>174</v>
      </c>
      <c r="E89" s="247">
        <v>30</v>
      </c>
      <c r="F89" s="247">
        <f t="shared" si="12"/>
        <v>1200</v>
      </c>
      <c r="G89" s="247">
        <v>20</v>
      </c>
      <c r="H89" s="247">
        <f t="shared" si="13"/>
        <v>800</v>
      </c>
      <c r="I89" s="247">
        <f t="shared" si="14"/>
        <v>2000</v>
      </c>
    </row>
    <row r="90" spans="1:9">
      <c r="A90" s="246">
        <v>2.4</v>
      </c>
      <c r="B90" s="246" t="s">
        <v>135</v>
      </c>
      <c r="C90" s="246">
        <v>80</v>
      </c>
      <c r="D90" s="246" t="s">
        <v>79</v>
      </c>
      <c r="E90" s="247">
        <v>55</v>
      </c>
      <c r="F90" s="247">
        <f t="shared" si="12"/>
        <v>4400</v>
      </c>
      <c r="G90" s="247">
        <v>50</v>
      </c>
      <c r="H90" s="247">
        <f t="shared" si="13"/>
        <v>4000</v>
      </c>
      <c r="I90" s="247">
        <f t="shared" si="14"/>
        <v>8400</v>
      </c>
    </row>
    <row r="91" spans="1:9">
      <c r="A91" s="246">
        <v>2.5</v>
      </c>
      <c r="B91" s="267" t="s">
        <v>136</v>
      </c>
      <c r="C91" s="246">
        <v>262</v>
      </c>
      <c r="D91" s="246" t="s">
        <v>79</v>
      </c>
      <c r="E91" s="247">
        <v>290</v>
      </c>
      <c r="F91" s="247">
        <f t="shared" si="12"/>
        <v>75980</v>
      </c>
      <c r="G91" s="247">
        <v>100</v>
      </c>
      <c r="H91" s="247">
        <f t="shared" si="13"/>
        <v>26200</v>
      </c>
      <c r="I91" s="247">
        <f t="shared" si="14"/>
        <v>102180</v>
      </c>
    </row>
    <row r="92" spans="1:9">
      <c r="A92" s="246">
        <v>2.6</v>
      </c>
      <c r="B92" s="267" t="s">
        <v>137</v>
      </c>
      <c r="C92" s="246">
        <v>200</v>
      </c>
      <c r="D92" s="246" t="s">
        <v>79</v>
      </c>
      <c r="E92" s="247">
        <v>290</v>
      </c>
      <c r="F92" s="247">
        <f t="shared" si="12"/>
        <v>58000</v>
      </c>
      <c r="G92" s="247">
        <v>100</v>
      </c>
      <c r="H92" s="247">
        <f t="shared" si="13"/>
        <v>20000</v>
      </c>
      <c r="I92" s="247">
        <f t="shared" si="14"/>
        <v>78000</v>
      </c>
    </row>
    <row r="93" spans="1:9">
      <c r="A93" s="246">
        <v>2.7</v>
      </c>
      <c r="B93" s="246" t="s">
        <v>138</v>
      </c>
      <c r="C93" s="246">
        <v>755</v>
      </c>
      <c r="D93" s="246" t="s">
        <v>174</v>
      </c>
      <c r="E93" s="247">
        <v>240</v>
      </c>
      <c r="F93" s="247">
        <f t="shared" si="12"/>
        <v>181200</v>
      </c>
      <c r="G93" s="247">
        <v>55</v>
      </c>
      <c r="H93" s="247">
        <f t="shared" si="13"/>
        <v>41525</v>
      </c>
      <c r="I93" s="247">
        <f t="shared" si="14"/>
        <v>222725</v>
      </c>
    </row>
    <row r="94" spans="1:9">
      <c r="A94" s="246">
        <v>2.8</v>
      </c>
      <c r="B94" s="246" t="s">
        <v>139</v>
      </c>
      <c r="C94" s="246">
        <v>13</v>
      </c>
      <c r="D94" s="246" t="s">
        <v>174</v>
      </c>
      <c r="E94" s="247">
        <v>500</v>
      </c>
      <c r="F94" s="247">
        <f t="shared" si="12"/>
        <v>6500</v>
      </c>
      <c r="G94" s="247">
        <v>100</v>
      </c>
      <c r="H94" s="247">
        <f t="shared" si="13"/>
        <v>1300</v>
      </c>
      <c r="I94" s="247">
        <f t="shared" si="14"/>
        <v>7800</v>
      </c>
    </row>
    <row r="95" spans="1:9">
      <c r="A95" s="268">
        <v>2.9</v>
      </c>
      <c r="B95" s="246" t="s">
        <v>140</v>
      </c>
      <c r="C95" s="246">
        <v>106</v>
      </c>
      <c r="D95" s="246" t="s">
        <v>79</v>
      </c>
      <c r="E95" s="247">
        <v>400</v>
      </c>
      <c r="F95" s="247">
        <f t="shared" si="12"/>
        <v>42400</v>
      </c>
      <c r="G95" s="247">
        <v>150</v>
      </c>
      <c r="H95" s="247">
        <f t="shared" si="13"/>
        <v>15900</v>
      </c>
      <c r="I95" s="247">
        <f t="shared" si="14"/>
        <v>58300</v>
      </c>
    </row>
    <row r="96" spans="1:9">
      <c r="A96" s="263">
        <v>2.1</v>
      </c>
      <c r="B96" s="246" t="s">
        <v>141</v>
      </c>
      <c r="C96" s="246">
        <v>50</v>
      </c>
      <c r="D96" s="246" t="s">
        <v>174</v>
      </c>
      <c r="E96" s="247">
        <v>100</v>
      </c>
      <c r="F96" s="247">
        <f t="shared" si="12"/>
        <v>5000</v>
      </c>
      <c r="G96" s="247">
        <v>20</v>
      </c>
      <c r="H96" s="247">
        <f t="shared" si="13"/>
        <v>1000</v>
      </c>
      <c r="I96" s="247">
        <f t="shared" si="14"/>
        <v>6000</v>
      </c>
    </row>
    <row r="97" spans="1:9">
      <c r="A97" s="263">
        <v>2.11</v>
      </c>
      <c r="B97" s="246" t="s">
        <v>142</v>
      </c>
      <c r="C97" s="246">
        <v>542</v>
      </c>
      <c r="D97" s="246" t="s">
        <v>79</v>
      </c>
      <c r="E97" s="247">
        <v>30</v>
      </c>
      <c r="F97" s="247">
        <f t="shared" si="12"/>
        <v>16260</v>
      </c>
      <c r="G97" s="247">
        <v>15</v>
      </c>
      <c r="H97" s="247">
        <f t="shared" si="13"/>
        <v>8130</v>
      </c>
      <c r="I97" s="247">
        <f t="shared" si="14"/>
        <v>24390</v>
      </c>
    </row>
    <row r="98" spans="1:9">
      <c r="A98" s="246">
        <v>2.12</v>
      </c>
      <c r="B98" s="246" t="s">
        <v>143</v>
      </c>
      <c r="C98" s="246">
        <v>667</v>
      </c>
      <c r="D98" s="246" t="s">
        <v>79</v>
      </c>
      <c r="E98" s="247">
        <v>30</v>
      </c>
      <c r="F98" s="247">
        <f t="shared" si="12"/>
        <v>20010</v>
      </c>
      <c r="G98" s="247">
        <v>15</v>
      </c>
      <c r="H98" s="247">
        <f t="shared" si="13"/>
        <v>10005</v>
      </c>
      <c r="I98" s="247">
        <f t="shared" si="14"/>
        <v>30015</v>
      </c>
    </row>
    <row r="99" spans="1:9">
      <c r="A99" s="263">
        <v>2.13</v>
      </c>
      <c r="B99" s="246" t="s">
        <v>144</v>
      </c>
      <c r="C99" s="246">
        <v>1</v>
      </c>
      <c r="D99" s="246" t="s">
        <v>175</v>
      </c>
      <c r="E99" s="247">
        <v>44300</v>
      </c>
      <c r="F99" s="247">
        <f t="shared" si="12"/>
        <v>44300</v>
      </c>
      <c r="G99" s="247">
        <v>1000</v>
      </c>
      <c r="H99" s="247">
        <f t="shared" si="13"/>
        <v>1000</v>
      </c>
      <c r="I99" s="247">
        <f t="shared" si="14"/>
        <v>45300</v>
      </c>
    </row>
    <row r="100" spans="1:9">
      <c r="A100" s="246"/>
      <c r="B100" s="246" t="s">
        <v>145</v>
      </c>
      <c r="C100" s="246"/>
      <c r="D100" s="246"/>
      <c r="E100" s="247"/>
      <c r="F100" s="247"/>
      <c r="G100" s="247"/>
      <c r="H100" s="247"/>
      <c r="I100" s="264">
        <f>SUM(I87:I99)</f>
        <v>602050</v>
      </c>
    </row>
    <row r="101" spans="1:9">
      <c r="A101" s="246"/>
      <c r="B101" s="246"/>
      <c r="C101" s="246"/>
      <c r="D101" s="246"/>
      <c r="E101" s="247"/>
      <c r="F101" s="247"/>
      <c r="G101" s="247"/>
      <c r="H101" s="247"/>
      <c r="I101" s="247"/>
    </row>
    <row r="102" spans="1:9">
      <c r="A102" s="246">
        <v>3</v>
      </c>
      <c r="B102" s="246" t="s">
        <v>146</v>
      </c>
      <c r="C102" s="246"/>
      <c r="D102" s="246"/>
      <c r="E102" s="247"/>
      <c r="F102" s="247"/>
      <c r="G102" s="247"/>
      <c r="H102" s="247"/>
      <c r="I102" s="247"/>
    </row>
    <row r="103" spans="1:9">
      <c r="A103" s="246">
        <v>3.1</v>
      </c>
      <c r="B103" s="246" t="s">
        <v>203</v>
      </c>
      <c r="C103" s="246">
        <v>761</v>
      </c>
      <c r="D103" s="246" t="s">
        <v>79</v>
      </c>
      <c r="E103" s="247">
        <v>280</v>
      </c>
      <c r="F103" s="247">
        <f>E103*C103</f>
        <v>213080</v>
      </c>
      <c r="G103" s="247">
        <v>30</v>
      </c>
      <c r="H103" s="247">
        <f>G103*C103</f>
        <v>22830</v>
      </c>
      <c r="I103" s="247">
        <f>F103+H103</f>
        <v>235910</v>
      </c>
    </row>
    <row r="104" spans="1:9">
      <c r="A104" s="246">
        <v>3.2</v>
      </c>
      <c r="B104" s="246" t="s">
        <v>147</v>
      </c>
      <c r="C104" s="246">
        <v>121</v>
      </c>
      <c r="D104" s="246" t="s">
        <v>174</v>
      </c>
      <c r="E104" s="247">
        <v>50</v>
      </c>
      <c r="F104" s="247">
        <f>E104*C104</f>
        <v>6050</v>
      </c>
      <c r="G104" s="247">
        <v>30</v>
      </c>
      <c r="H104" s="247">
        <f>G104*C104</f>
        <v>3630</v>
      </c>
      <c r="I104" s="247">
        <f>F104+H104</f>
        <v>9680</v>
      </c>
    </row>
    <row r="105" spans="1:9">
      <c r="A105" s="246">
        <v>3.3</v>
      </c>
      <c r="B105" s="246" t="s">
        <v>148</v>
      </c>
      <c r="C105" s="246">
        <v>44</v>
      </c>
      <c r="D105" s="246" t="s">
        <v>174</v>
      </c>
      <c r="E105" s="247">
        <v>250</v>
      </c>
      <c r="F105" s="247">
        <f>E105*C105</f>
        <v>11000</v>
      </c>
      <c r="G105" s="247">
        <v>100</v>
      </c>
      <c r="H105" s="247">
        <f>G105*C105</f>
        <v>4400</v>
      </c>
      <c r="I105" s="247">
        <f>F105+H105</f>
        <v>15400</v>
      </c>
    </row>
    <row r="106" spans="1:9">
      <c r="A106" s="246">
        <v>3.4</v>
      </c>
      <c r="B106" s="246" t="s">
        <v>204</v>
      </c>
      <c r="C106" s="246">
        <v>550</v>
      </c>
      <c r="D106" s="246" t="s">
        <v>79</v>
      </c>
      <c r="E106" s="247">
        <v>250</v>
      </c>
      <c r="F106" s="247">
        <f>E106*C106</f>
        <v>137500</v>
      </c>
      <c r="G106" s="247">
        <v>50</v>
      </c>
      <c r="H106" s="247">
        <f>G106*C106</f>
        <v>27500</v>
      </c>
      <c r="I106" s="247">
        <f>F106+H106</f>
        <v>165000</v>
      </c>
    </row>
    <row r="107" spans="1:9">
      <c r="A107" s="246"/>
      <c r="B107" s="246" t="s">
        <v>149</v>
      </c>
      <c r="C107" s="246"/>
      <c r="D107" s="246"/>
      <c r="E107" s="247"/>
      <c r="F107" s="247"/>
      <c r="G107" s="247"/>
      <c r="H107" s="247"/>
      <c r="I107" s="264">
        <f>SUM(I103:I106)</f>
        <v>425990</v>
      </c>
    </row>
    <row r="108" spans="1:9">
      <c r="A108" s="246"/>
      <c r="B108" s="246"/>
      <c r="C108" s="246"/>
      <c r="D108" s="246"/>
      <c r="E108" s="247"/>
      <c r="F108" s="247"/>
      <c r="G108" s="247"/>
      <c r="H108" s="247"/>
      <c r="I108" s="247"/>
    </row>
    <row r="109" spans="1:9">
      <c r="A109" s="246">
        <v>4</v>
      </c>
      <c r="B109" s="246" t="s">
        <v>150</v>
      </c>
      <c r="C109" s="246"/>
      <c r="D109" s="246"/>
      <c r="E109" s="247"/>
      <c r="F109" s="247"/>
      <c r="G109" s="247"/>
      <c r="H109" s="247"/>
      <c r="I109" s="247"/>
    </row>
    <row r="110" spans="1:9">
      <c r="A110" s="246">
        <v>4.0999999999999996</v>
      </c>
      <c r="B110" s="246" t="s">
        <v>151</v>
      </c>
      <c r="C110" s="246">
        <v>115</v>
      </c>
      <c r="D110" s="246" t="s">
        <v>174</v>
      </c>
      <c r="E110" s="247">
        <v>120</v>
      </c>
      <c r="F110" s="247">
        <f t="shared" ref="F110:F115" si="15">E110*C110</f>
        <v>13800</v>
      </c>
      <c r="G110" s="247">
        <v>25</v>
      </c>
      <c r="H110" s="247">
        <f t="shared" ref="H110:H115" si="16">G110*C110</f>
        <v>2875</v>
      </c>
      <c r="I110" s="247">
        <f t="shared" ref="I110:I115" si="17">F110+H110</f>
        <v>16675</v>
      </c>
    </row>
    <row r="111" spans="1:9">
      <c r="A111" s="246">
        <v>4.2</v>
      </c>
      <c r="B111" s="246" t="s">
        <v>152</v>
      </c>
      <c r="C111" s="246">
        <v>14</v>
      </c>
      <c r="D111" s="246" t="s">
        <v>174</v>
      </c>
      <c r="E111" s="247">
        <v>235</v>
      </c>
      <c r="F111" s="247">
        <f t="shared" si="15"/>
        <v>3290</v>
      </c>
      <c r="G111" s="247">
        <v>50</v>
      </c>
      <c r="H111" s="247">
        <f t="shared" si="16"/>
        <v>700</v>
      </c>
      <c r="I111" s="247">
        <f t="shared" si="17"/>
        <v>3990</v>
      </c>
    </row>
    <row r="112" spans="1:9">
      <c r="A112" s="246">
        <v>4.3</v>
      </c>
      <c r="B112" s="246" t="s">
        <v>205</v>
      </c>
      <c r="C112" s="246">
        <v>15</v>
      </c>
      <c r="D112" s="246" t="s">
        <v>199</v>
      </c>
      <c r="E112" s="247">
        <v>100</v>
      </c>
      <c r="F112" s="247">
        <f t="shared" si="15"/>
        <v>1500</v>
      </c>
      <c r="G112" s="247">
        <v>50</v>
      </c>
      <c r="H112" s="247">
        <f t="shared" si="16"/>
        <v>750</v>
      </c>
      <c r="I112" s="247">
        <f t="shared" si="17"/>
        <v>2250</v>
      </c>
    </row>
    <row r="113" spans="1:9">
      <c r="A113" s="246">
        <v>4.4000000000000004</v>
      </c>
      <c r="B113" s="246" t="s">
        <v>153</v>
      </c>
      <c r="C113" s="246">
        <v>15</v>
      </c>
      <c r="D113" s="246" t="s">
        <v>79</v>
      </c>
      <c r="E113" s="247">
        <v>520</v>
      </c>
      <c r="F113" s="247">
        <f t="shared" si="15"/>
        <v>7800</v>
      </c>
      <c r="G113" s="247">
        <v>120</v>
      </c>
      <c r="H113" s="247">
        <f t="shared" si="16"/>
        <v>1800</v>
      </c>
      <c r="I113" s="247">
        <f t="shared" si="17"/>
        <v>9600</v>
      </c>
    </row>
    <row r="114" spans="1:9">
      <c r="A114" s="246">
        <v>4.5</v>
      </c>
      <c r="B114" s="246" t="s">
        <v>154</v>
      </c>
      <c r="C114" s="246">
        <v>10</v>
      </c>
      <c r="D114" s="246" t="s">
        <v>79</v>
      </c>
      <c r="E114" s="247">
        <v>350</v>
      </c>
      <c r="F114" s="247">
        <f t="shared" si="15"/>
        <v>3500</v>
      </c>
      <c r="G114" s="247">
        <v>80</v>
      </c>
      <c r="H114" s="247">
        <f t="shared" si="16"/>
        <v>800</v>
      </c>
      <c r="I114" s="247">
        <f t="shared" si="17"/>
        <v>4300</v>
      </c>
    </row>
    <row r="115" spans="1:9">
      <c r="A115" s="246">
        <v>4.5999999999999996</v>
      </c>
      <c r="B115" s="246" t="s">
        <v>155</v>
      </c>
      <c r="C115" s="246">
        <v>10</v>
      </c>
      <c r="D115" s="246" t="s">
        <v>174</v>
      </c>
      <c r="E115" s="247">
        <v>80</v>
      </c>
      <c r="F115" s="247">
        <f t="shared" si="15"/>
        <v>800</v>
      </c>
      <c r="G115" s="247">
        <v>25</v>
      </c>
      <c r="H115" s="247">
        <f t="shared" si="16"/>
        <v>250</v>
      </c>
      <c r="I115" s="247">
        <f t="shared" si="17"/>
        <v>1050</v>
      </c>
    </row>
    <row r="116" spans="1:9">
      <c r="A116" s="246"/>
      <c r="B116" s="246"/>
      <c r="C116" s="246"/>
      <c r="D116" s="246"/>
      <c r="E116" s="247"/>
      <c r="F116" s="247"/>
      <c r="G116" s="247"/>
      <c r="H116" s="247"/>
      <c r="I116" s="264">
        <f>SUM(I110:I115)</f>
        <v>37865</v>
      </c>
    </row>
    <row r="117" spans="1:9">
      <c r="A117" s="246"/>
      <c r="B117" s="265" t="s">
        <v>206</v>
      </c>
      <c r="C117" s="246"/>
      <c r="D117" s="246"/>
      <c r="E117" s="247"/>
      <c r="F117" s="247"/>
      <c r="G117" s="247"/>
      <c r="H117" s="247"/>
      <c r="I117" s="266">
        <f>I116+I107+I100+I84</f>
        <v>1336735</v>
      </c>
    </row>
    <row r="118" spans="1:9">
      <c r="A118" s="246"/>
      <c r="B118" s="246"/>
      <c r="C118" s="246"/>
      <c r="D118" s="246"/>
      <c r="E118" s="247"/>
      <c r="F118" s="247"/>
      <c r="G118" s="247"/>
      <c r="H118" s="247"/>
      <c r="I118" s="247"/>
    </row>
    <row r="119" spans="1:9">
      <c r="A119" s="246"/>
      <c r="B119" s="246" t="s">
        <v>207</v>
      </c>
      <c r="C119" s="246"/>
      <c r="D119" s="246"/>
      <c r="E119" s="247"/>
      <c r="F119" s="247"/>
      <c r="G119" s="247"/>
      <c r="H119" s="247"/>
      <c r="I119" s="247"/>
    </row>
    <row r="120" spans="1:9">
      <c r="A120" s="246">
        <v>1</v>
      </c>
      <c r="B120" s="246" t="s">
        <v>156</v>
      </c>
      <c r="C120" s="246">
        <v>22</v>
      </c>
      <c r="D120" s="246" t="s">
        <v>33</v>
      </c>
      <c r="E120" s="247">
        <v>850</v>
      </c>
      <c r="F120" s="247">
        <f>E120*C120</f>
        <v>18700</v>
      </c>
      <c r="G120" s="247">
        <v>200</v>
      </c>
      <c r="H120" s="247">
        <f>G120*C120</f>
        <v>4400</v>
      </c>
      <c r="I120" s="247">
        <f>F120+H120</f>
        <v>23100</v>
      </c>
    </row>
    <row r="121" spans="1:9">
      <c r="A121" s="246">
        <v>2</v>
      </c>
      <c r="B121" s="246" t="s">
        <v>157</v>
      </c>
      <c r="C121" s="246">
        <v>21</v>
      </c>
      <c r="D121" s="246" t="s">
        <v>33</v>
      </c>
      <c r="E121" s="247">
        <v>350</v>
      </c>
      <c r="F121" s="247">
        <f t="shared" ref="F121:F131" si="18">E121*C121</f>
        <v>7350</v>
      </c>
      <c r="G121" s="247">
        <v>150</v>
      </c>
      <c r="H121" s="247">
        <f t="shared" ref="H121:H131" si="19">G121*C121</f>
        <v>3150</v>
      </c>
      <c r="I121" s="247">
        <f t="shared" ref="I121:I131" si="20">F121+H121</f>
        <v>10500</v>
      </c>
    </row>
    <row r="122" spans="1:9">
      <c r="A122" s="246">
        <v>3</v>
      </c>
      <c r="B122" s="246" t="s">
        <v>158</v>
      </c>
      <c r="C122" s="246">
        <v>8</v>
      </c>
      <c r="E122" s="247">
        <v>800</v>
      </c>
      <c r="F122" s="247">
        <f t="shared" si="18"/>
        <v>6400</v>
      </c>
      <c r="G122" s="247">
        <v>200</v>
      </c>
      <c r="H122" s="247">
        <f t="shared" si="19"/>
        <v>1600</v>
      </c>
      <c r="I122" s="247">
        <f t="shared" si="20"/>
        <v>8000</v>
      </c>
    </row>
    <row r="123" spans="1:9">
      <c r="A123" s="246">
        <v>4</v>
      </c>
      <c r="B123" s="246" t="s">
        <v>159</v>
      </c>
      <c r="C123" s="246">
        <v>13</v>
      </c>
      <c r="D123" s="246" t="s">
        <v>33</v>
      </c>
      <c r="E123" s="247">
        <v>2500</v>
      </c>
      <c r="F123" s="247">
        <f t="shared" si="18"/>
        <v>32500</v>
      </c>
      <c r="G123" s="247">
        <v>200</v>
      </c>
      <c r="H123" s="247">
        <f t="shared" si="19"/>
        <v>2600</v>
      </c>
      <c r="I123" s="247">
        <f t="shared" si="20"/>
        <v>35100</v>
      </c>
    </row>
    <row r="124" spans="1:9">
      <c r="A124" s="246">
        <v>5</v>
      </c>
      <c r="B124" s="246" t="s">
        <v>160</v>
      </c>
      <c r="C124" s="246">
        <v>24</v>
      </c>
      <c r="D124" s="246" t="s">
        <v>33</v>
      </c>
      <c r="E124" s="247">
        <v>120</v>
      </c>
      <c r="F124" s="247">
        <f t="shared" si="18"/>
        <v>2880</v>
      </c>
      <c r="G124" s="247">
        <v>150</v>
      </c>
      <c r="H124" s="247">
        <f t="shared" si="19"/>
        <v>3600</v>
      </c>
      <c r="I124" s="247">
        <f t="shared" si="20"/>
        <v>6480</v>
      </c>
    </row>
    <row r="125" spans="1:9">
      <c r="A125" s="246">
        <v>6</v>
      </c>
      <c r="B125" s="246" t="s">
        <v>161</v>
      </c>
      <c r="C125" s="246">
        <v>13</v>
      </c>
      <c r="D125" s="246" t="s">
        <v>33</v>
      </c>
      <c r="E125" s="247">
        <v>120</v>
      </c>
      <c r="F125" s="247">
        <f t="shared" si="18"/>
        <v>1560</v>
      </c>
      <c r="G125" s="247">
        <v>150</v>
      </c>
      <c r="H125" s="247">
        <f t="shared" si="19"/>
        <v>1950</v>
      </c>
      <c r="I125" s="247">
        <f t="shared" si="20"/>
        <v>3510</v>
      </c>
    </row>
    <row r="126" spans="1:9">
      <c r="A126" s="246">
        <v>7</v>
      </c>
      <c r="B126" s="246" t="s">
        <v>162</v>
      </c>
      <c r="C126" s="246">
        <v>1</v>
      </c>
      <c r="D126" s="246" t="s">
        <v>33</v>
      </c>
      <c r="E126" s="247">
        <v>5000</v>
      </c>
      <c r="F126" s="247">
        <f t="shared" si="18"/>
        <v>5000</v>
      </c>
      <c r="G126" s="247">
        <v>1000</v>
      </c>
      <c r="H126" s="247">
        <f t="shared" si="19"/>
        <v>1000</v>
      </c>
      <c r="I126" s="247">
        <f t="shared" si="20"/>
        <v>6000</v>
      </c>
    </row>
    <row r="127" spans="1:9">
      <c r="A127" s="246">
        <v>8</v>
      </c>
      <c r="B127" s="246" t="s">
        <v>163</v>
      </c>
      <c r="C127" s="246">
        <v>1</v>
      </c>
      <c r="D127" s="246" t="s">
        <v>33</v>
      </c>
      <c r="E127" s="247">
        <v>5000</v>
      </c>
      <c r="F127" s="247">
        <f t="shared" si="18"/>
        <v>5000</v>
      </c>
      <c r="G127" s="247">
        <v>1000</v>
      </c>
      <c r="H127" s="247">
        <f t="shared" si="19"/>
        <v>1000</v>
      </c>
      <c r="I127" s="247">
        <f t="shared" si="20"/>
        <v>6000</v>
      </c>
    </row>
    <row r="128" spans="1:9">
      <c r="A128" s="246">
        <v>9</v>
      </c>
      <c r="B128" s="246" t="s">
        <v>164</v>
      </c>
      <c r="C128" s="246">
        <v>1</v>
      </c>
      <c r="D128" s="246" t="s">
        <v>33</v>
      </c>
      <c r="E128" s="247">
        <v>950</v>
      </c>
      <c r="F128" s="247">
        <f>E128*C128</f>
        <v>950</v>
      </c>
      <c r="G128" s="247">
        <v>100</v>
      </c>
      <c r="H128" s="247">
        <f t="shared" si="19"/>
        <v>100</v>
      </c>
      <c r="I128" s="247">
        <f t="shared" si="20"/>
        <v>1050</v>
      </c>
    </row>
    <row r="129" spans="1:9">
      <c r="A129" s="246">
        <v>10</v>
      </c>
      <c r="B129" s="246" t="s">
        <v>165</v>
      </c>
      <c r="C129" s="246">
        <v>2</v>
      </c>
      <c r="D129" s="246" t="s">
        <v>33</v>
      </c>
      <c r="E129" s="247">
        <v>4500</v>
      </c>
      <c r="F129" s="247">
        <f t="shared" si="18"/>
        <v>9000</v>
      </c>
      <c r="G129" s="247">
        <v>350</v>
      </c>
      <c r="H129" s="247">
        <f t="shared" si="19"/>
        <v>700</v>
      </c>
      <c r="I129" s="247">
        <f t="shared" si="20"/>
        <v>9700</v>
      </c>
    </row>
    <row r="130" spans="1:9">
      <c r="A130" s="246">
        <v>11</v>
      </c>
      <c r="B130" s="246" t="s">
        <v>166</v>
      </c>
      <c r="C130" s="246">
        <v>1</v>
      </c>
      <c r="D130" s="246" t="s">
        <v>33</v>
      </c>
      <c r="E130" s="247">
        <v>5000</v>
      </c>
      <c r="F130" s="247">
        <f t="shared" si="18"/>
        <v>5000</v>
      </c>
      <c r="G130" s="247">
        <v>1000</v>
      </c>
      <c r="H130" s="247">
        <f t="shared" si="19"/>
        <v>1000</v>
      </c>
      <c r="I130" s="247">
        <f t="shared" si="20"/>
        <v>6000</v>
      </c>
    </row>
    <row r="131" spans="1:9">
      <c r="A131" s="246">
        <v>12</v>
      </c>
      <c r="B131" s="246" t="s">
        <v>167</v>
      </c>
      <c r="C131" s="246">
        <v>1</v>
      </c>
      <c r="D131" s="246" t="s">
        <v>175</v>
      </c>
      <c r="E131" s="247">
        <f>0.3*(F120+F121+F124+F125)</f>
        <v>9147</v>
      </c>
      <c r="F131" s="247">
        <f t="shared" si="18"/>
        <v>9147</v>
      </c>
      <c r="G131" s="247"/>
      <c r="H131" s="247">
        <f t="shared" si="19"/>
        <v>0</v>
      </c>
      <c r="I131" s="247">
        <f t="shared" si="20"/>
        <v>9147</v>
      </c>
    </row>
    <row r="132" spans="1:9">
      <c r="A132" s="246"/>
      <c r="B132" s="265" t="s">
        <v>168</v>
      </c>
      <c r="C132" s="246"/>
      <c r="D132" s="246"/>
      <c r="E132" s="247"/>
      <c r="F132" s="247"/>
      <c r="G132" s="247"/>
      <c r="H132" s="247"/>
      <c r="I132" s="266">
        <f>SUM(I120:I131)</f>
        <v>124587</v>
      </c>
    </row>
    <row r="133" spans="1:9">
      <c r="A133" s="246"/>
      <c r="B133" s="246"/>
      <c r="C133" s="246"/>
      <c r="D133" s="246"/>
      <c r="E133" s="247"/>
      <c r="F133" s="247"/>
      <c r="G133" s="247"/>
      <c r="H133" s="247"/>
      <c r="I133" s="247"/>
    </row>
    <row r="134" spans="1:9">
      <c r="A134" s="246"/>
      <c r="B134" s="246" t="s">
        <v>169</v>
      </c>
      <c r="C134" s="246"/>
      <c r="D134" s="246"/>
      <c r="E134" s="247"/>
      <c r="F134" s="247"/>
      <c r="G134" s="247"/>
      <c r="H134" s="247"/>
      <c r="I134" s="247"/>
    </row>
    <row r="135" spans="1:9">
      <c r="A135" s="246">
        <v>1</v>
      </c>
      <c r="B135" s="246" t="s">
        <v>170</v>
      </c>
      <c r="C135" s="246">
        <v>40</v>
      </c>
      <c r="D135" s="246" t="s">
        <v>174</v>
      </c>
      <c r="E135" s="247">
        <v>75</v>
      </c>
      <c r="F135" s="247">
        <f>E135*C135</f>
        <v>3000</v>
      </c>
      <c r="G135" s="247">
        <v>20</v>
      </c>
      <c r="H135" s="247">
        <f>G135*C135</f>
        <v>800</v>
      </c>
      <c r="I135" s="247">
        <f>F135+H135</f>
        <v>3800</v>
      </c>
    </row>
    <row r="136" spans="1:9">
      <c r="A136" s="246">
        <v>2</v>
      </c>
      <c r="B136" s="246" t="s">
        <v>171</v>
      </c>
      <c r="C136" s="246">
        <v>40</v>
      </c>
      <c r="D136" s="246" t="s">
        <v>174</v>
      </c>
      <c r="E136" s="247">
        <v>100</v>
      </c>
      <c r="F136" s="247">
        <f>E136*C136</f>
        <v>4000</v>
      </c>
      <c r="G136" s="247">
        <v>30</v>
      </c>
      <c r="H136" s="247">
        <f>G136*C136</f>
        <v>1200</v>
      </c>
      <c r="I136" s="247">
        <f>F136+H136</f>
        <v>5200</v>
      </c>
    </row>
    <row r="137" spans="1:9">
      <c r="A137" s="246">
        <v>3</v>
      </c>
      <c r="B137" s="246" t="s">
        <v>172</v>
      </c>
      <c r="C137" s="246">
        <v>6</v>
      </c>
      <c r="D137" s="246" t="s">
        <v>176</v>
      </c>
      <c r="E137" s="247">
        <v>350</v>
      </c>
      <c r="F137" s="247">
        <f>E137*C137</f>
        <v>2100</v>
      </c>
      <c r="G137" s="247">
        <v>50</v>
      </c>
      <c r="H137" s="247">
        <f>G137*C137</f>
        <v>300</v>
      </c>
      <c r="I137" s="247">
        <f>F137+H137</f>
        <v>2400</v>
      </c>
    </row>
    <row r="138" spans="1:9">
      <c r="A138" s="246"/>
      <c r="B138" s="265" t="s">
        <v>173</v>
      </c>
      <c r="C138" s="246"/>
      <c r="D138" s="246"/>
      <c r="E138" s="247"/>
      <c r="F138" s="247"/>
      <c r="G138" s="247"/>
      <c r="H138" s="247"/>
      <c r="I138" s="266">
        <f>SUM(I135:I137)</f>
        <v>11400</v>
      </c>
    </row>
    <row r="139" spans="1:9">
      <c r="A139" s="246"/>
      <c r="B139" s="246"/>
      <c r="C139" s="246"/>
      <c r="D139" s="246"/>
      <c r="E139" s="247"/>
      <c r="F139" s="247"/>
      <c r="G139" s="247"/>
      <c r="H139" s="247"/>
      <c r="I139" s="247"/>
    </row>
    <row r="140" spans="1:9">
      <c r="A140" s="256"/>
      <c r="B140" s="269" t="s">
        <v>208</v>
      </c>
      <c r="C140" s="256"/>
      <c r="D140" s="256"/>
      <c r="E140" s="270"/>
      <c r="F140" s="270"/>
      <c r="G140" s="270"/>
      <c r="H140" s="270"/>
      <c r="I140" s="271">
        <f>I138+I132+I117+I75</f>
        <v>3130790</v>
      </c>
    </row>
    <row r="141" spans="1:9">
      <c r="F141" s="248">
        <f>SUM(F6:F140)</f>
        <v>2471177</v>
      </c>
      <c r="H141" s="248">
        <f>SUM(H6:H140)</f>
        <v>659613</v>
      </c>
      <c r="I141" s="248">
        <f>F141+H141</f>
        <v>3130790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17"/>
  <sheetViews>
    <sheetView view="pageBreakPreview" zoomScale="85" zoomScaleNormal="100" zoomScaleSheetLayoutView="85" workbookViewId="0">
      <pane ySplit="1" topLeftCell="A2" activePane="bottomLeft" state="frozen"/>
      <selection pane="bottomLeft" activeCell="C23" sqref="C23"/>
    </sheetView>
  </sheetViews>
  <sheetFormatPr defaultRowHeight="21"/>
  <cols>
    <col min="1" max="1" width="7" style="333" customWidth="1"/>
    <col min="2" max="2" width="5.140625" style="333" customWidth="1"/>
    <col min="3" max="3" width="93.140625" style="333" customWidth="1"/>
    <col min="4" max="4" width="30.28515625" style="339" customWidth="1"/>
    <col min="5" max="7" width="10.28515625" style="340" customWidth="1"/>
    <col min="8" max="16384" width="9.140625" style="333"/>
  </cols>
  <sheetData>
    <row r="1" spans="1:7" s="320" customFormat="1">
      <c r="A1" s="316"/>
      <c r="B1" s="316"/>
      <c r="C1" s="317" t="s">
        <v>215</v>
      </c>
      <c r="D1" s="318" t="s">
        <v>216</v>
      </c>
      <c r="E1" s="319" t="s">
        <v>217</v>
      </c>
      <c r="F1" s="319" t="s">
        <v>218</v>
      </c>
      <c r="G1" s="319" t="s">
        <v>219</v>
      </c>
    </row>
    <row r="2" spans="1:7" s="325" customFormat="1">
      <c r="A2" s="321"/>
      <c r="B2" s="321"/>
      <c r="C2" s="322" t="s">
        <v>220</v>
      </c>
      <c r="D2" s="323">
        <f>D3+D29+D77+D112+D137+D162+D185+D207</f>
        <v>4169121.9343535001</v>
      </c>
      <c r="E2" s="321" t="s">
        <v>221</v>
      </c>
      <c r="F2" s="324">
        <v>40127.333333333336</v>
      </c>
      <c r="G2" s="324">
        <v>40338.708333333336</v>
      </c>
    </row>
    <row r="3" spans="1:7" s="329" customFormat="1">
      <c r="A3" s="326" t="s">
        <v>222</v>
      </c>
      <c r="B3" s="326"/>
      <c r="C3" s="326"/>
      <c r="D3" s="327">
        <f>D4+D8+D12+D24</f>
        <v>2781753.8193514999</v>
      </c>
      <c r="E3" s="326" t="s">
        <v>223</v>
      </c>
      <c r="F3" s="328">
        <v>40127.333333333336</v>
      </c>
      <c r="G3" s="328">
        <v>40168.708333333336</v>
      </c>
    </row>
    <row r="4" spans="1:7">
      <c r="A4" s="330"/>
      <c r="B4" s="330" t="s">
        <v>224</v>
      </c>
      <c r="C4" s="330"/>
      <c r="D4" s="331">
        <f>SUM(D5:D7)</f>
        <v>1445554.0691120001</v>
      </c>
      <c r="E4" s="330" t="s">
        <v>225</v>
      </c>
      <c r="F4" s="332">
        <v>40127.333333333336</v>
      </c>
      <c r="G4" s="332">
        <v>40166.708333333336</v>
      </c>
    </row>
    <row r="5" spans="1:7">
      <c r="A5" s="330"/>
      <c r="B5" s="330"/>
      <c r="C5" s="330" t="s">
        <v>226</v>
      </c>
      <c r="D5" s="334">
        <v>973827.00200000009</v>
      </c>
      <c r="E5" s="330" t="s">
        <v>225</v>
      </c>
      <c r="F5" s="332">
        <v>40127.333333333336</v>
      </c>
      <c r="G5" s="332">
        <v>40166.708333333336</v>
      </c>
    </row>
    <row r="6" spans="1:7">
      <c r="A6" s="330"/>
      <c r="B6" s="330"/>
      <c r="C6" s="330" t="s">
        <v>227</v>
      </c>
      <c r="D6" s="334">
        <v>90486.797112</v>
      </c>
      <c r="E6" s="330" t="s">
        <v>228</v>
      </c>
      <c r="F6" s="332">
        <v>40152.333333333336</v>
      </c>
      <c r="G6" s="332">
        <v>40155.708333333336</v>
      </c>
    </row>
    <row r="7" spans="1:7">
      <c r="A7" s="330"/>
      <c r="B7" s="330"/>
      <c r="C7" s="330" t="s">
        <v>229</v>
      </c>
      <c r="D7" s="334">
        <v>381240.27</v>
      </c>
      <c r="E7" s="330" t="s">
        <v>230</v>
      </c>
      <c r="F7" s="332">
        <v>40154.333333333336</v>
      </c>
      <c r="G7" s="332">
        <v>40166.708333333336</v>
      </c>
    </row>
    <row r="8" spans="1:7">
      <c r="A8" s="330"/>
      <c r="B8" s="330" t="s">
        <v>231</v>
      </c>
      <c r="C8" s="330"/>
      <c r="D8" s="331">
        <f>SUM(D9:D11)</f>
        <v>148694.35139999999</v>
      </c>
      <c r="E8" s="330" t="s">
        <v>232</v>
      </c>
      <c r="F8" s="332">
        <v>40140.333333333336</v>
      </c>
      <c r="G8" s="332">
        <v>40158.708333333336</v>
      </c>
    </row>
    <row r="9" spans="1:7">
      <c r="A9" s="330"/>
      <c r="B9" s="330"/>
      <c r="C9" s="330" t="s">
        <v>233</v>
      </c>
      <c r="D9" s="334">
        <v>0</v>
      </c>
      <c r="E9" s="330" t="s">
        <v>234</v>
      </c>
      <c r="F9" s="332">
        <v>40140.333333333336</v>
      </c>
      <c r="G9" s="332">
        <v>40145.708333333336</v>
      </c>
    </row>
    <row r="10" spans="1:7">
      <c r="A10" s="330"/>
      <c r="B10" s="330"/>
      <c r="C10" s="330" t="s">
        <v>235</v>
      </c>
      <c r="D10" s="334">
        <v>148694.35139999999</v>
      </c>
      <c r="E10" s="330" t="s">
        <v>236</v>
      </c>
      <c r="F10" s="332">
        <v>40144.333333333336</v>
      </c>
      <c r="G10" s="332">
        <v>40145.708333333336</v>
      </c>
    </row>
    <row r="11" spans="1:7">
      <c r="A11" s="330"/>
      <c r="B11" s="330"/>
      <c r="C11" s="330" t="s">
        <v>237</v>
      </c>
      <c r="D11" s="334">
        <v>0</v>
      </c>
      <c r="E11" s="330" t="s">
        <v>236</v>
      </c>
      <c r="F11" s="332">
        <v>40157.333333333336</v>
      </c>
      <c r="G11" s="332">
        <v>40158.708333333336</v>
      </c>
    </row>
    <row r="12" spans="1:7">
      <c r="A12" s="330"/>
      <c r="B12" s="330" t="s">
        <v>238</v>
      </c>
      <c r="C12" s="330"/>
      <c r="D12" s="331">
        <f>SUM(D13:D23)</f>
        <v>1093968.8263395</v>
      </c>
      <c r="E12" s="330" t="s">
        <v>239</v>
      </c>
      <c r="F12" s="332">
        <v>40131.333333333336</v>
      </c>
      <c r="G12" s="332">
        <v>40168.708333333336</v>
      </c>
    </row>
    <row r="13" spans="1:7">
      <c r="A13" s="330"/>
      <c r="B13" s="330"/>
      <c r="C13" s="330" t="s">
        <v>240</v>
      </c>
      <c r="D13" s="334">
        <v>14633.1684</v>
      </c>
      <c r="E13" s="330" t="s">
        <v>241</v>
      </c>
      <c r="F13" s="332">
        <v>40136.333333333336</v>
      </c>
      <c r="G13" s="332">
        <v>40154.708333333336</v>
      </c>
    </row>
    <row r="14" spans="1:7">
      <c r="A14" s="330"/>
      <c r="B14" s="330"/>
      <c r="C14" s="330" t="s">
        <v>242</v>
      </c>
      <c r="D14" s="334">
        <v>14493.735000000001</v>
      </c>
      <c r="E14" s="330" t="s">
        <v>228</v>
      </c>
      <c r="F14" s="332">
        <v>40155.333333333336</v>
      </c>
      <c r="G14" s="332">
        <v>40158.708333333336</v>
      </c>
    </row>
    <row r="15" spans="1:7">
      <c r="A15" s="330"/>
      <c r="B15" s="330"/>
      <c r="C15" s="330" t="s">
        <v>243</v>
      </c>
      <c r="D15" s="334">
        <v>367014.44893950003</v>
      </c>
      <c r="E15" s="330" t="s">
        <v>234</v>
      </c>
      <c r="F15" s="332">
        <v>40150.333333333336</v>
      </c>
      <c r="G15" s="332">
        <v>40155.708333333336</v>
      </c>
    </row>
    <row r="16" spans="1:7">
      <c r="A16" s="330"/>
      <c r="B16" s="330"/>
      <c r="C16" s="330" t="s">
        <v>244</v>
      </c>
      <c r="D16" s="334">
        <v>131845.28760000001</v>
      </c>
      <c r="E16" s="330" t="s">
        <v>245</v>
      </c>
      <c r="F16" s="332">
        <v>40156.333333333336</v>
      </c>
      <c r="G16" s="332">
        <v>40158.708333333336</v>
      </c>
    </row>
    <row r="17" spans="1:7">
      <c r="A17" s="330"/>
      <c r="B17" s="330"/>
      <c r="C17" s="330" t="s">
        <v>246</v>
      </c>
      <c r="D17" s="334">
        <v>196698.94200000004</v>
      </c>
      <c r="E17" s="330" t="s">
        <v>247</v>
      </c>
      <c r="F17" s="332">
        <v>40149.333333333336</v>
      </c>
      <c r="G17" s="332">
        <v>40161.708333333336</v>
      </c>
    </row>
    <row r="18" spans="1:7">
      <c r="A18" s="330"/>
      <c r="B18" s="330"/>
      <c r="C18" s="330" t="s">
        <v>248</v>
      </c>
      <c r="D18" s="334">
        <v>0</v>
      </c>
      <c r="E18" s="330" t="s">
        <v>247</v>
      </c>
      <c r="F18" s="332">
        <v>40149.333333333336</v>
      </c>
      <c r="G18" s="332">
        <v>40161.708333333336</v>
      </c>
    </row>
    <row r="19" spans="1:7">
      <c r="A19" s="330"/>
      <c r="B19" s="330"/>
      <c r="C19" s="330" t="s">
        <v>249</v>
      </c>
      <c r="D19" s="334">
        <v>14493.735000000001</v>
      </c>
      <c r="E19" s="330" t="s">
        <v>245</v>
      </c>
      <c r="F19" s="332">
        <v>40158.333333333336</v>
      </c>
      <c r="G19" s="332">
        <v>40161.708333333336</v>
      </c>
    </row>
    <row r="20" spans="1:7">
      <c r="A20" s="330"/>
      <c r="B20" s="330"/>
      <c r="C20" s="330" t="s">
        <v>250</v>
      </c>
      <c r="D20" s="334">
        <v>117997.34940000001</v>
      </c>
      <c r="E20" s="330" t="s">
        <v>251</v>
      </c>
      <c r="F20" s="332">
        <v>40131.333333333336</v>
      </c>
      <c r="G20" s="332">
        <v>40157.708333333336</v>
      </c>
    </row>
    <row r="21" spans="1:7">
      <c r="A21" s="330"/>
      <c r="B21" s="330"/>
      <c r="C21" s="330" t="s">
        <v>252</v>
      </c>
      <c r="D21" s="334">
        <v>64686.089699999997</v>
      </c>
      <c r="E21" s="330" t="s">
        <v>251</v>
      </c>
      <c r="F21" s="332">
        <v>40131.333333333336</v>
      </c>
      <c r="G21" s="332">
        <v>40157.708333333336</v>
      </c>
    </row>
    <row r="22" spans="1:7">
      <c r="A22" s="330"/>
      <c r="B22" s="330"/>
      <c r="C22" s="330" t="s">
        <v>253</v>
      </c>
      <c r="D22" s="334">
        <v>0</v>
      </c>
      <c r="E22" s="330" t="s">
        <v>254</v>
      </c>
      <c r="F22" s="332">
        <v>40149.333333333336</v>
      </c>
      <c r="G22" s="332">
        <v>40156.708333333336</v>
      </c>
    </row>
    <row r="23" spans="1:7">
      <c r="A23" s="330"/>
      <c r="B23" s="330"/>
      <c r="C23" s="330" t="s">
        <v>255</v>
      </c>
      <c r="D23" s="334">
        <v>172106.07030000002</v>
      </c>
      <c r="E23" s="330" t="s">
        <v>245</v>
      </c>
      <c r="F23" s="332">
        <v>40165.333333333336</v>
      </c>
      <c r="G23" s="332">
        <v>40167.708333333336</v>
      </c>
    </row>
    <row r="24" spans="1:7">
      <c r="A24" s="330"/>
      <c r="B24" s="330" t="s">
        <v>256</v>
      </c>
      <c r="C24" s="330"/>
      <c r="D24" s="331">
        <f>SUM(D25:D28)</f>
        <v>93536.572500000009</v>
      </c>
      <c r="E24" s="330" t="s">
        <v>257</v>
      </c>
      <c r="F24" s="332">
        <v>40138.333333333336</v>
      </c>
      <c r="G24" s="332">
        <v>40168.708333333336</v>
      </c>
    </row>
    <row r="25" spans="1:7">
      <c r="A25" s="330"/>
      <c r="B25" s="330"/>
      <c r="C25" s="330" t="s">
        <v>258</v>
      </c>
      <c r="D25" s="334">
        <v>93536.572500000009</v>
      </c>
      <c r="E25" s="330" t="s">
        <v>259</v>
      </c>
      <c r="F25" s="332">
        <v>40138.333333333336</v>
      </c>
      <c r="G25" s="332">
        <v>40140.708333333336</v>
      </c>
    </row>
    <row r="26" spans="1:7">
      <c r="A26" s="330"/>
      <c r="B26" s="330"/>
      <c r="C26" s="330" t="s">
        <v>260</v>
      </c>
      <c r="D26" s="334">
        <v>0</v>
      </c>
      <c r="E26" s="330" t="s">
        <v>236</v>
      </c>
      <c r="F26" s="332">
        <v>40167.333333333336</v>
      </c>
      <c r="G26" s="332">
        <v>40168.708333333336</v>
      </c>
    </row>
    <row r="27" spans="1:7">
      <c r="A27" s="330"/>
      <c r="B27" s="330"/>
      <c r="C27" s="330" t="s">
        <v>261</v>
      </c>
      <c r="D27" s="334">
        <v>0</v>
      </c>
      <c r="E27" s="330" t="s">
        <v>262</v>
      </c>
      <c r="F27" s="332">
        <v>40168.333333333336</v>
      </c>
      <c r="G27" s="332">
        <v>40168.708333333336</v>
      </c>
    </row>
    <row r="28" spans="1:7">
      <c r="A28" s="330"/>
      <c r="B28" s="330"/>
      <c r="C28" s="330" t="s">
        <v>263</v>
      </c>
      <c r="D28" s="334">
        <v>0</v>
      </c>
      <c r="E28" s="330" t="s">
        <v>262</v>
      </c>
      <c r="F28" s="332">
        <v>40164.333333333336</v>
      </c>
      <c r="G28" s="332">
        <v>40164.708333333336</v>
      </c>
    </row>
    <row r="29" spans="1:7" s="329" customFormat="1">
      <c r="A29" s="326" t="s">
        <v>264</v>
      </c>
      <c r="B29" s="326"/>
      <c r="C29" s="326"/>
      <c r="D29" s="335">
        <f>D30+D36+D40+D51+D63</f>
        <v>1387368.1150020002</v>
      </c>
      <c r="E29" s="326" t="s">
        <v>265</v>
      </c>
      <c r="F29" s="328">
        <v>40136.333333333336</v>
      </c>
      <c r="G29" s="328">
        <v>40207.708333333336</v>
      </c>
    </row>
    <row r="30" spans="1:7">
      <c r="A30" s="330"/>
      <c r="B30" s="330" t="s">
        <v>266</v>
      </c>
      <c r="C30" s="330"/>
      <c r="D30" s="331">
        <f>SUM(D31:D35)</f>
        <v>346953.4866</v>
      </c>
      <c r="E30" s="330" t="s">
        <v>267</v>
      </c>
      <c r="F30" s="332">
        <v>40153.333333333336</v>
      </c>
      <c r="G30" s="332">
        <v>40174.708333333336</v>
      </c>
    </row>
    <row r="31" spans="1:7">
      <c r="A31" s="330"/>
      <c r="B31" s="330"/>
      <c r="C31" s="330" t="s">
        <v>268</v>
      </c>
      <c r="D31" s="334">
        <v>247823.91899999999</v>
      </c>
      <c r="E31" s="330" t="s">
        <v>269</v>
      </c>
      <c r="F31" s="332">
        <v>40153.333333333336</v>
      </c>
      <c r="G31" s="332">
        <v>40157.708333333336</v>
      </c>
    </row>
    <row r="32" spans="1:7">
      <c r="A32" s="330"/>
      <c r="B32" s="330"/>
      <c r="C32" s="330" t="s">
        <v>270</v>
      </c>
      <c r="D32" s="334">
        <v>0</v>
      </c>
      <c r="E32" s="330" t="s">
        <v>271</v>
      </c>
      <c r="F32" s="332">
        <v>40153.333333333336</v>
      </c>
      <c r="G32" s="332">
        <v>40172.708333333336</v>
      </c>
    </row>
    <row r="33" spans="1:7">
      <c r="A33" s="330"/>
      <c r="B33" s="330"/>
      <c r="C33" s="330" t="s">
        <v>272</v>
      </c>
      <c r="D33" s="334">
        <v>0</v>
      </c>
      <c r="E33" s="330" t="s">
        <v>236</v>
      </c>
      <c r="F33" s="332">
        <v>40159.333333333336</v>
      </c>
      <c r="G33" s="332">
        <v>40162</v>
      </c>
    </row>
    <row r="34" spans="1:7">
      <c r="A34" s="330"/>
      <c r="B34" s="330"/>
      <c r="C34" s="330" t="s">
        <v>273</v>
      </c>
      <c r="D34" s="334">
        <v>99129.567599999995</v>
      </c>
      <c r="E34" s="330" t="s">
        <v>254</v>
      </c>
      <c r="F34" s="332">
        <v>40165.333333333336</v>
      </c>
      <c r="G34" s="332">
        <v>40172.708333333336</v>
      </c>
    </row>
    <row r="35" spans="1:7">
      <c r="A35" s="330"/>
      <c r="B35" s="330"/>
      <c r="C35" s="330" t="s">
        <v>274</v>
      </c>
      <c r="D35" s="334">
        <v>0</v>
      </c>
      <c r="E35" s="330" t="s">
        <v>275</v>
      </c>
      <c r="F35" s="332">
        <v>40168.333333333336</v>
      </c>
      <c r="G35" s="332">
        <v>40174.708333333336</v>
      </c>
    </row>
    <row r="36" spans="1:7">
      <c r="A36" s="330"/>
      <c r="B36" s="330" t="s">
        <v>276</v>
      </c>
      <c r="C36" s="330"/>
      <c r="D36" s="331">
        <f>SUM(D37:D39)</f>
        <v>512226.15861600009</v>
      </c>
      <c r="E36" s="330" t="s">
        <v>254</v>
      </c>
      <c r="F36" s="332">
        <v>40169.333333333336</v>
      </c>
      <c r="G36" s="332">
        <v>40176.708333333336</v>
      </c>
    </row>
    <row r="37" spans="1:7">
      <c r="A37" s="330"/>
      <c r="B37" s="330"/>
      <c r="C37" s="330" t="s">
        <v>277</v>
      </c>
      <c r="D37" s="334">
        <v>241910.83350000001</v>
      </c>
      <c r="E37" s="330" t="s">
        <v>275</v>
      </c>
      <c r="F37" s="332">
        <v>40170.333333333336</v>
      </c>
      <c r="G37" s="332">
        <v>40176.708333333336</v>
      </c>
    </row>
    <row r="38" spans="1:7">
      <c r="A38" s="330"/>
      <c r="B38" s="330"/>
      <c r="C38" s="330" t="s">
        <v>278</v>
      </c>
      <c r="D38" s="334">
        <v>45243.398556</v>
      </c>
      <c r="E38" s="330" t="s">
        <v>279</v>
      </c>
      <c r="F38" s="332">
        <v>40170.333333333336</v>
      </c>
      <c r="G38" s="332">
        <v>40173.708333333336</v>
      </c>
    </row>
    <row r="39" spans="1:7">
      <c r="A39" s="330"/>
      <c r="B39" s="330"/>
      <c r="C39" s="330" t="s">
        <v>280</v>
      </c>
      <c r="D39" s="334">
        <v>225071.92656000005</v>
      </c>
      <c r="E39" s="330" t="s">
        <v>281</v>
      </c>
      <c r="F39" s="332">
        <v>40169.333333333336</v>
      </c>
      <c r="G39" s="332">
        <v>40173.708333333336</v>
      </c>
    </row>
    <row r="40" spans="1:7">
      <c r="A40" s="330"/>
      <c r="B40" s="330" t="s">
        <v>282</v>
      </c>
      <c r="C40" s="330"/>
      <c r="D40" s="331">
        <f>SUM(D41:D50)</f>
        <v>528188.46978600009</v>
      </c>
      <c r="E40" s="330" t="s">
        <v>283</v>
      </c>
      <c r="F40" s="332">
        <v>40136.333333333336</v>
      </c>
      <c r="G40" s="332">
        <v>40167.708333333336</v>
      </c>
    </row>
    <row r="41" spans="1:7">
      <c r="A41" s="330"/>
      <c r="B41" s="330"/>
      <c r="C41" s="330" t="s">
        <v>284</v>
      </c>
      <c r="D41" s="334">
        <v>19510.891200000002</v>
      </c>
      <c r="E41" s="330" t="s">
        <v>241</v>
      </c>
      <c r="F41" s="332">
        <v>40136.333333333336</v>
      </c>
      <c r="G41" s="332">
        <v>40154.708333333336</v>
      </c>
    </row>
    <row r="42" spans="1:7">
      <c r="A42" s="330"/>
      <c r="B42" s="330"/>
      <c r="C42" s="330" t="s">
        <v>285</v>
      </c>
      <c r="D42" s="334">
        <v>19324.980000000003</v>
      </c>
      <c r="E42" s="330" t="s">
        <v>245</v>
      </c>
      <c r="F42" s="332">
        <v>40155.333333333336</v>
      </c>
      <c r="G42" s="332">
        <v>40158</v>
      </c>
    </row>
    <row r="43" spans="1:7">
      <c r="A43" s="330"/>
      <c r="B43" s="330"/>
      <c r="C43" s="330" t="s">
        <v>286</v>
      </c>
      <c r="D43" s="334">
        <v>313558.88178600004</v>
      </c>
      <c r="E43" s="330" t="s">
        <v>281</v>
      </c>
      <c r="F43" s="332">
        <v>40150.333333333336</v>
      </c>
      <c r="G43" s="332">
        <v>40155</v>
      </c>
    </row>
    <row r="44" spans="1:7">
      <c r="A44" s="330"/>
      <c r="B44" s="330"/>
      <c r="C44" s="330" t="s">
        <v>287</v>
      </c>
      <c r="D44" s="334">
        <v>175793.71680000002</v>
      </c>
      <c r="E44" s="330" t="s">
        <v>236</v>
      </c>
      <c r="F44" s="332">
        <v>40156.333333333336</v>
      </c>
      <c r="G44" s="332">
        <v>40158</v>
      </c>
    </row>
    <row r="45" spans="1:7">
      <c r="A45" s="330"/>
      <c r="B45" s="330"/>
      <c r="C45" s="330" t="s">
        <v>288</v>
      </c>
      <c r="D45" s="334">
        <v>0</v>
      </c>
      <c r="E45" s="330" t="s">
        <v>289</v>
      </c>
      <c r="F45" s="332">
        <v>40149.333333333336</v>
      </c>
      <c r="G45" s="332">
        <v>40161</v>
      </c>
    </row>
    <row r="46" spans="1:7">
      <c r="A46" s="330"/>
      <c r="B46" s="330"/>
      <c r="C46" s="330" t="s">
        <v>290</v>
      </c>
      <c r="D46" s="334">
        <v>0</v>
      </c>
      <c r="E46" s="330" t="s">
        <v>236</v>
      </c>
      <c r="F46" s="332">
        <v>40158.333333333336</v>
      </c>
      <c r="G46" s="332">
        <v>40161</v>
      </c>
    </row>
    <row r="47" spans="1:7">
      <c r="A47" s="330"/>
      <c r="B47" s="330"/>
      <c r="C47" s="330" t="s">
        <v>291</v>
      </c>
      <c r="D47" s="334">
        <v>0</v>
      </c>
      <c r="E47" s="330" t="s">
        <v>262</v>
      </c>
      <c r="F47" s="332">
        <v>40162.333333333336</v>
      </c>
      <c r="G47" s="332">
        <v>40162.708333333336</v>
      </c>
    </row>
    <row r="48" spans="1:7">
      <c r="A48" s="330"/>
      <c r="B48" s="330"/>
      <c r="C48" s="330" t="s">
        <v>292</v>
      </c>
      <c r="D48" s="334">
        <v>0</v>
      </c>
      <c r="E48" s="330" t="s">
        <v>262</v>
      </c>
      <c r="F48" s="332">
        <v>40162.333333333336</v>
      </c>
      <c r="G48" s="332">
        <v>40162.708333333336</v>
      </c>
    </row>
    <row r="49" spans="1:7">
      <c r="A49" s="330"/>
      <c r="B49" s="330"/>
      <c r="C49" s="330" t="s">
        <v>293</v>
      </c>
      <c r="D49" s="334">
        <v>0</v>
      </c>
      <c r="E49" s="330" t="s">
        <v>245</v>
      </c>
      <c r="F49" s="332">
        <v>40161.333333333336</v>
      </c>
      <c r="G49" s="332">
        <v>40163.708333333336</v>
      </c>
    </row>
    <row r="50" spans="1:7">
      <c r="A50" s="330"/>
      <c r="B50" s="330"/>
      <c r="C50" s="330" t="s">
        <v>294</v>
      </c>
      <c r="D50" s="334">
        <v>0</v>
      </c>
      <c r="E50" s="330" t="s">
        <v>245</v>
      </c>
      <c r="F50" s="332">
        <v>40165.333333333336</v>
      </c>
      <c r="G50" s="332">
        <v>40167.708333333336</v>
      </c>
    </row>
    <row r="51" spans="1:7">
      <c r="A51" s="330"/>
      <c r="B51" s="330" t="s">
        <v>295</v>
      </c>
      <c r="C51" s="330"/>
      <c r="D51" s="331">
        <f>SUM(D52:D62)</f>
        <v>0</v>
      </c>
      <c r="E51" s="330" t="s">
        <v>296</v>
      </c>
      <c r="F51" s="332">
        <v>40182.333333333336</v>
      </c>
      <c r="G51" s="332">
        <v>40204.708333333336</v>
      </c>
    </row>
    <row r="52" spans="1:7">
      <c r="A52" s="330"/>
      <c r="B52" s="330"/>
      <c r="C52" s="330" t="s">
        <v>297</v>
      </c>
      <c r="D52" s="334">
        <v>0</v>
      </c>
      <c r="E52" s="330" t="s">
        <v>281</v>
      </c>
      <c r="F52" s="332">
        <v>40182.333333333336</v>
      </c>
      <c r="G52" s="332">
        <v>40187</v>
      </c>
    </row>
    <row r="53" spans="1:7">
      <c r="A53" s="330"/>
      <c r="B53" s="330"/>
      <c r="C53" s="330" t="s">
        <v>298</v>
      </c>
      <c r="D53" s="334">
        <v>0</v>
      </c>
      <c r="E53" s="330" t="s">
        <v>236</v>
      </c>
      <c r="F53" s="332">
        <v>40188.333333333336</v>
      </c>
      <c r="G53" s="332">
        <v>40190</v>
      </c>
    </row>
    <row r="54" spans="1:7">
      <c r="A54" s="330"/>
      <c r="B54" s="330"/>
      <c r="C54" s="330" t="s">
        <v>299</v>
      </c>
      <c r="D54" s="334">
        <v>0</v>
      </c>
      <c r="E54" s="330" t="s">
        <v>300</v>
      </c>
      <c r="F54" s="332">
        <v>40188.333333333336</v>
      </c>
      <c r="G54" s="332">
        <v>40197.708333333336</v>
      </c>
    </row>
    <row r="55" spans="1:7">
      <c r="A55" s="330"/>
      <c r="B55" s="330"/>
      <c r="C55" s="330" t="s">
        <v>301</v>
      </c>
      <c r="D55" s="334">
        <v>0</v>
      </c>
      <c r="E55" s="330" t="s">
        <v>236</v>
      </c>
      <c r="F55" s="332">
        <v>40196.333333333336</v>
      </c>
      <c r="G55" s="332">
        <v>40198</v>
      </c>
    </row>
    <row r="56" spans="1:7">
      <c r="A56" s="330"/>
      <c r="B56" s="330"/>
      <c r="C56" s="330" t="s">
        <v>302</v>
      </c>
      <c r="D56" s="334">
        <v>0</v>
      </c>
      <c r="E56" s="330" t="s">
        <v>303</v>
      </c>
      <c r="F56" s="332">
        <v>40188.333333333336</v>
      </c>
      <c r="G56" s="332">
        <v>40203.708333333336</v>
      </c>
    </row>
    <row r="57" spans="1:7">
      <c r="A57" s="330"/>
      <c r="B57" s="330"/>
      <c r="C57" s="330" t="s">
        <v>304</v>
      </c>
      <c r="D57" s="334">
        <v>0</v>
      </c>
      <c r="E57" s="330" t="s">
        <v>305</v>
      </c>
      <c r="F57" s="332">
        <v>40188.333333333336</v>
      </c>
      <c r="G57" s="332">
        <v>40204.708333333336</v>
      </c>
    </row>
    <row r="58" spans="1:7">
      <c r="A58" s="330"/>
      <c r="B58" s="330"/>
      <c r="C58" s="330" t="s">
        <v>306</v>
      </c>
      <c r="D58" s="334">
        <v>0</v>
      </c>
      <c r="E58" s="330" t="s">
        <v>234</v>
      </c>
      <c r="F58" s="332">
        <v>40195.333333333336</v>
      </c>
      <c r="G58" s="332">
        <v>40200.708333333336</v>
      </c>
    </row>
    <row r="59" spans="1:7">
      <c r="A59" s="330"/>
      <c r="B59" s="330"/>
      <c r="C59" s="330" t="s">
        <v>307</v>
      </c>
      <c r="D59" s="334">
        <v>0</v>
      </c>
      <c r="E59" s="330" t="s">
        <v>308</v>
      </c>
      <c r="F59" s="332">
        <v>40201</v>
      </c>
      <c r="G59" s="332">
        <v>40201</v>
      </c>
    </row>
    <row r="60" spans="1:7">
      <c r="A60" s="330"/>
      <c r="B60" s="330"/>
      <c r="C60" s="330" t="s">
        <v>309</v>
      </c>
      <c r="D60" s="334">
        <v>0</v>
      </c>
      <c r="E60" s="330" t="s">
        <v>308</v>
      </c>
      <c r="F60" s="332">
        <v>40202.708333333336</v>
      </c>
      <c r="G60" s="332">
        <v>40202.708333333336</v>
      </c>
    </row>
    <row r="61" spans="1:7">
      <c r="A61" s="330"/>
      <c r="B61" s="330"/>
      <c r="C61" s="330" t="s">
        <v>310</v>
      </c>
      <c r="D61" s="334">
        <v>0</v>
      </c>
      <c r="E61" s="330" t="s">
        <v>262</v>
      </c>
      <c r="F61" s="332">
        <v>40203.333333333336</v>
      </c>
      <c r="G61" s="332">
        <v>40204</v>
      </c>
    </row>
    <row r="62" spans="1:7">
      <c r="A62" s="330"/>
      <c r="B62" s="330"/>
      <c r="C62" s="330" t="s">
        <v>311</v>
      </c>
      <c r="D62" s="334">
        <v>0</v>
      </c>
      <c r="E62" s="330" t="s">
        <v>271</v>
      </c>
      <c r="F62" s="332">
        <v>40183.333333333336</v>
      </c>
      <c r="G62" s="332">
        <v>40204.708333333336</v>
      </c>
    </row>
    <row r="63" spans="1:7">
      <c r="A63" s="330"/>
      <c r="B63" s="330" t="s">
        <v>312</v>
      </c>
      <c r="C63" s="330"/>
      <c r="D63" s="331">
        <f>SUM(D64:D75)</f>
        <v>0</v>
      </c>
      <c r="E63" s="330" t="s">
        <v>313</v>
      </c>
      <c r="F63" s="332">
        <v>40182.333333333336</v>
      </c>
      <c r="G63" s="332">
        <v>40207.708333333336</v>
      </c>
    </row>
    <row r="64" spans="1:7">
      <c r="A64" s="330"/>
      <c r="B64" s="330"/>
      <c r="C64" s="330" t="s">
        <v>314</v>
      </c>
      <c r="D64" s="334">
        <v>0</v>
      </c>
      <c r="E64" s="330" t="s">
        <v>281</v>
      </c>
      <c r="F64" s="332">
        <v>40182.333333333336</v>
      </c>
      <c r="G64" s="332">
        <v>40187</v>
      </c>
    </row>
    <row r="65" spans="1:7">
      <c r="A65" s="330"/>
      <c r="B65" s="330"/>
      <c r="C65" s="330" t="s">
        <v>315</v>
      </c>
      <c r="D65" s="334">
        <v>0</v>
      </c>
      <c r="E65" s="330" t="s">
        <v>236</v>
      </c>
      <c r="F65" s="332">
        <v>40188.333333333336</v>
      </c>
      <c r="G65" s="332">
        <v>40190</v>
      </c>
    </row>
    <row r="66" spans="1:7">
      <c r="A66" s="330"/>
      <c r="B66" s="330"/>
      <c r="C66" s="330" t="s">
        <v>316</v>
      </c>
      <c r="D66" s="334">
        <v>0</v>
      </c>
      <c r="E66" s="330" t="s">
        <v>254</v>
      </c>
      <c r="F66" s="332">
        <v>40188.333333333336</v>
      </c>
      <c r="G66" s="332">
        <v>40197</v>
      </c>
    </row>
    <row r="67" spans="1:7">
      <c r="A67" s="330"/>
      <c r="B67" s="330"/>
      <c r="C67" s="330" t="s">
        <v>317</v>
      </c>
      <c r="D67" s="334">
        <v>0</v>
      </c>
      <c r="E67" s="330" t="s">
        <v>245</v>
      </c>
      <c r="F67" s="332">
        <v>40198.333333333336</v>
      </c>
      <c r="G67" s="332">
        <v>40203</v>
      </c>
    </row>
    <row r="68" spans="1:7">
      <c r="A68" s="330"/>
      <c r="B68" s="330"/>
      <c r="C68" s="330" t="s">
        <v>318</v>
      </c>
      <c r="D68" s="334">
        <v>0</v>
      </c>
      <c r="E68" s="330" t="s">
        <v>236</v>
      </c>
      <c r="F68" s="332">
        <v>40196.333333333336</v>
      </c>
      <c r="G68" s="332">
        <v>40198</v>
      </c>
    </row>
    <row r="69" spans="1:7">
      <c r="A69" s="330"/>
      <c r="B69" s="330"/>
      <c r="C69" s="330" t="s">
        <v>319</v>
      </c>
      <c r="D69" s="334">
        <v>0</v>
      </c>
      <c r="E69" s="330" t="s">
        <v>247</v>
      </c>
      <c r="F69" s="332">
        <v>40188.333333333336</v>
      </c>
      <c r="G69" s="332">
        <v>40203</v>
      </c>
    </row>
    <row r="70" spans="1:7">
      <c r="A70" s="330"/>
      <c r="B70" s="330"/>
      <c r="C70" s="330" t="s">
        <v>320</v>
      </c>
      <c r="D70" s="334">
        <v>0</v>
      </c>
      <c r="E70" s="330" t="s">
        <v>303</v>
      </c>
      <c r="F70" s="332">
        <v>40188.333333333336</v>
      </c>
      <c r="G70" s="332">
        <v>40204</v>
      </c>
    </row>
    <row r="71" spans="1:7">
      <c r="A71" s="330"/>
      <c r="B71" s="330"/>
      <c r="C71" s="330" t="s">
        <v>321</v>
      </c>
      <c r="D71" s="334">
        <v>0</v>
      </c>
      <c r="E71" s="330" t="s">
        <v>262</v>
      </c>
      <c r="F71" s="332">
        <v>40200.333333333336</v>
      </c>
      <c r="G71" s="332">
        <v>40202</v>
      </c>
    </row>
    <row r="72" spans="1:7">
      <c r="A72" s="330"/>
      <c r="B72" s="330"/>
      <c r="C72" s="330" t="s">
        <v>322</v>
      </c>
      <c r="D72" s="334">
        <v>0</v>
      </c>
      <c r="E72" s="330" t="s">
        <v>236</v>
      </c>
      <c r="F72" s="332">
        <v>40203.333333333336</v>
      </c>
      <c r="G72" s="332">
        <v>40205</v>
      </c>
    </row>
    <row r="73" spans="1:7">
      <c r="A73" s="330"/>
      <c r="B73" s="330"/>
      <c r="C73" s="330" t="s">
        <v>323</v>
      </c>
      <c r="D73" s="334">
        <v>0</v>
      </c>
      <c r="E73" s="330" t="s">
        <v>262</v>
      </c>
      <c r="F73" s="332">
        <v>40205.333333333336</v>
      </c>
      <c r="G73" s="332">
        <v>40206</v>
      </c>
    </row>
    <row r="74" spans="1:7">
      <c r="A74" s="330"/>
      <c r="B74" s="330"/>
      <c r="C74" s="330" t="s">
        <v>324</v>
      </c>
      <c r="D74" s="334">
        <v>0</v>
      </c>
      <c r="E74" s="330" t="s">
        <v>262</v>
      </c>
      <c r="F74" s="332">
        <v>40203.333333333336</v>
      </c>
      <c r="G74" s="332">
        <v>40204</v>
      </c>
    </row>
    <row r="75" spans="1:7">
      <c r="A75" s="330"/>
      <c r="B75" s="330"/>
      <c r="C75" s="330" t="s">
        <v>325</v>
      </c>
      <c r="D75" s="334">
        <v>0</v>
      </c>
      <c r="E75" s="330" t="s">
        <v>262</v>
      </c>
      <c r="F75" s="332">
        <v>40207.333333333336</v>
      </c>
      <c r="G75" s="332">
        <v>40207.708333333336</v>
      </c>
    </row>
    <row r="76" spans="1:7">
      <c r="A76" s="330"/>
      <c r="B76" s="330"/>
      <c r="C76" s="330"/>
      <c r="D76" s="334"/>
      <c r="E76" s="330"/>
      <c r="F76" s="332"/>
      <c r="G76" s="332"/>
    </row>
    <row r="77" spans="1:7" s="329" customFormat="1">
      <c r="A77" s="326" t="s">
        <v>326</v>
      </c>
      <c r="B77" s="326"/>
      <c r="C77" s="326"/>
      <c r="D77" s="335">
        <v>0</v>
      </c>
      <c r="E77" s="326" t="s">
        <v>327</v>
      </c>
      <c r="F77" s="328">
        <v>40174.333333333336</v>
      </c>
      <c r="G77" s="328">
        <v>40224.708333333336</v>
      </c>
    </row>
    <row r="78" spans="1:7">
      <c r="A78" s="330"/>
      <c r="B78" s="330" t="s">
        <v>328</v>
      </c>
      <c r="C78" s="330"/>
      <c r="D78" s="331">
        <f>SUM(D79:D82)</f>
        <v>0</v>
      </c>
      <c r="E78" s="330" t="s">
        <v>329</v>
      </c>
      <c r="F78" s="332">
        <v>40175.333333333336</v>
      </c>
      <c r="G78" s="332">
        <v>40223.708333333336</v>
      </c>
    </row>
    <row r="79" spans="1:7">
      <c r="A79" s="330"/>
      <c r="B79" s="330"/>
      <c r="C79" s="330" t="s">
        <v>330</v>
      </c>
      <c r="D79" s="334">
        <v>0</v>
      </c>
      <c r="E79" s="330" t="s">
        <v>267</v>
      </c>
      <c r="F79" s="332">
        <v>40175.333333333336</v>
      </c>
      <c r="G79" s="332">
        <v>40198.708333333336</v>
      </c>
    </row>
    <row r="80" spans="1:7">
      <c r="A80" s="330"/>
      <c r="B80" s="330"/>
      <c r="C80" s="330" t="s">
        <v>331</v>
      </c>
      <c r="D80" s="334">
        <v>0</v>
      </c>
      <c r="E80" s="330" t="s">
        <v>234</v>
      </c>
      <c r="F80" s="332">
        <v>40192.333333333336</v>
      </c>
      <c r="G80" s="332">
        <v>40198.708333333336</v>
      </c>
    </row>
    <row r="81" spans="1:7">
      <c r="A81" s="330"/>
      <c r="B81" s="330"/>
      <c r="C81" s="330" t="s">
        <v>332</v>
      </c>
      <c r="D81" s="334">
        <v>0</v>
      </c>
      <c r="E81" s="330" t="s">
        <v>247</v>
      </c>
      <c r="F81" s="332">
        <v>40175.333333333336</v>
      </c>
      <c r="G81" s="332">
        <v>40188.708333333336</v>
      </c>
    </row>
    <row r="82" spans="1:7">
      <c r="A82" s="330"/>
      <c r="B82" s="330"/>
      <c r="C82" s="330" t="s">
        <v>333</v>
      </c>
      <c r="D82" s="334">
        <v>0</v>
      </c>
      <c r="E82" s="330" t="s">
        <v>334</v>
      </c>
      <c r="F82" s="332">
        <v>40223.333333333336</v>
      </c>
      <c r="G82" s="332">
        <v>40223.708333333336</v>
      </c>
    </row>
    <row r="83" spans="1:7">
      <c r="A83" s="330"/>
      <c r="B83" s="330" t="s">
        <v>335</v>
      </c>
      <c r="C83" s="330"/>
      <c r="D83" s="331">
        <f>SUM(D84:D86)</f>
        <v>0</v>
      </c>
      <c r="E83" s="330" t="s">
        <v>257</v>
      </c>
      <c r="F83" s="332">
        <v>40183.333333333336</v>
      </c>
      <c r="G83" s="332">
        <v>40214</v>
      </c>
    </row>
    <row r="84" spans="1:7">
      <c r="A84" s="330"/>
      <c r="B84" s="330"/>
      <c r="C84" s="330" t="s">
        <v>336</v>
      </c>
      <c r="D84" s="334">
        <v>0</v>
      </c>
      <c r="E84" s="330" t="s">
        <v>281</v>
      </c>
      <c r="F84" s="332">
        <v>40183.333333333336</v>
      </c>
      <c r="G84" s="332">
        <v>40188</v>
      </c>
    </row>
    <row r="85" spans="1:7">
      <c r="A85" s="330"/>
      <c r="B85" s="330"/>
      <c r="C85" s="330" t="s">
        <v>337</v>
      </c>
      <c r="D85" s="334">
        <v>0</v>
      </c>
      <c r="E85" s="330" t="s">
        <v>228</v>
      </c>
      <c r="F85" s="332">
        <v>40189.333333333336</v>
      </c>
      <c r="G85" s="332">
        <v>40193</v>
      </c>
    </row>
    <row r="86" spans="1:7">
      <c r="A86" s="330"/>
      <c r="B86" s="330"/>
      <c r="C86" s="330" t="s">
        <v>338</v>
      </c>
      <c r="D86" s="334">
        <v>0</v>
      </c>
      <c r="E86" s="330" t="s">
        <v>339</v>
      </c>
      <c r="F86" s="332">
        <v>40196.333333333336</v>
      </c>
      <c r="G86" s="332">
        <v>40214</v>
      </c>
    </row>
    <row r="87" spans="1:7">
      <c r="A87" s="330"/>
      <c r="B87" s="330" t="s">
        <v>340</v>
      </c>
      <c r="C87" s="330"/>
      <c r="D87" s="331">
        <f>SUM(D88:D94)</f>
        <v>0</v>
      </c>
      <c r="E87" s="330" t="s">
        <v>341</v>
      </c>
      <c r="F87" s="332">
        <v>40174.333333333336</v>
      </c>
      <c r="G87" s="332">
        <v>40208.708333333336</v>
      </c>
    </row>
    <row r="88" spans="1:7">
      <c r="A88" s="330"/>
      <c r="B88" s="330"/>
      <c r="C88" s="330" t="s">
        <v>342</v>
      </c>
      <c r="D88" s="334">
        <v>0</v>
      </c>
      <c r="E88" s="330" t="s">
        <v>262</v>
      </c>
      <c r="F88" s="332">
        <v>40174.333333333336</v>
      </c>
      <c r="G88" s="332">
        <v>40174.708333333336</v>
      </c>
    </row>
    <row r="89" spans="1:7">
      <c r="A89" s="330"/>
      <c r="B89" s="330"/>
      <c r="C89" s="330" t="s">
        <v>343</v>
      </c>
      <c r="D89" s="334">
        <v>0</v>
      </c>
      <c r="E89" s="330" t="s">
        <v>228</v>
      </c>
      <c r="F89" s="332">
        <v>40182.333333333336</v>
      </c>
      <c r="G89" s="332">
        <v>40186</v>
      </c>
    </row>
    <row r="90" spans="1:7">
      <c r="A90" s="330"/>
      <c r="B90" s="330"/>
      <c r="C90" s="330" t="s">
        <v>344</v>
      </c>
      <c r="D90" s="334">
        <v>0</v>
      </c>
      <c r="E90" s="330" t="s">
        <v>245</v>
      </c>
      <c r="F90" s="332">
        <v>40187.333333333336</v>
      </c>
      <c r="G90" s="332">
        <v>40189.708333333336</v>
      </c>
    </row>
    <row r="91" spans="1:7">
      <c r="A91" s="330"/>
      <c r="B91" s="330"/>
      <c r="C91" s="330" t="s">
        <v>345</v>
      </c>
      <c r="D91" s="334">
        <v>0</v>
      </c>
      <c r="E91" s="330" t="s">
        <v>303</v>
      </c>
      <c r="F91" s="332">
        <v>40174.333333333336</v>
      </c>
      <c r="G91" s="332">
        <v>40188.708333333336</v>
      </c>
    </row>
    <row r="92" spans="1:7">
      <c r="A92" s="330"/>
      <c r="B92" s="330"/>
      <c r="C92" s="330" t="s">
        <v>346</v>
      </c>
      <c r="D92" s="334">
        <v>0</v>
      </c>
      <c r="E92" s="330" t="s">
        <v>262</v>
      </c>
      <c r="F92" s="332">
        <v>40190.333333333336</v>
      </c>
      <c r="G92" s="332">
        <v>40190.708333333336</v>
      </c>
    </row>
    <row r="93" spans="1:7">
      <c r="A93" s="330"/>
      <c r="B93" s="330"/>
      <c r="C93" s="330" t="s">
        <v>347</v>
      </c>
      <c r="D93" s="334">
        <v>0</v>
      </c>
      <c r="E93" s="330" t="s">
        <v>305</v>
      </c>
      <c r="F93" s="332">
        <v>40174.333333333336</v>
      </c>
      <c r="G93" s="332">
        <v>40189.708333333336</v>
      </c>
    </row>
    <row r="94" spans="1:7">
      <c r="A94" s="330"/>
      <c r="B94" s="330"/>
      <c r="C94" s="330" t="s">
        <v>348</v>
      </c>
      <c r="D94" s="334">
        <v>0</v>
      </c>
      <c r="E94" s="330" t="s">
        <v>341</v>
      </c>
      <c r="F94" s="332">
        <v>40174.333333333336</v>
      </c>
      <c r="G94" s="332">
        <v>40208.708333333336</v>
      </c>
    </row>
    <row r="95" spans="1:7">
      <c r="A95" s="330"/>
      <c r="B95" s="330" t="s">
        <v>349</v>
      </c>
      <c r="C95" s="330"/>
      <c r="D95" s="331">
        <f>SUM(D96:D98)</f>
        <v>0</v>
      </c>
      <c r="E95" s="330" t="s">
        <v>350</v>
      </c>
      <c r="F95" s="332">
        <v>40183.333333333336</v>
      </c>
      <c r="G95" s="332">
        <v>40209.708333333336</v>
      </c>
    </row>
    <row r="96" spans="1:7">
      <c r="A96" s="330"/>
      <c r="B96" s="330"/>
      <c r="C96" s="330" t="s">
        <v>351</v>
      </c>
      <c r="D96" s="334">
        <v>0</v>
      </c>
      <c r="E96" s="330" t="s">
        <v>350</v>
      </c>
      <c r="F96" s="332">
        <v>40183.333333333336</v>
      </c>
      <c r="G96" s="332">
        <v>40209.708333333336</v>
      </c>
    </row>
    <row r="97" spans="1:7">
      <c r="A97" s="330"/>
      <c r="B97" s="330"/>
      <c r="C97" s="330" t="s">
        <v>352</v>
      </c>
      <c r="D97" s="334">
        <v>0</v>
      </c>
      <c r="E97" s="330" t="s">
        <v>350</v>
      </c>
      <c r="F97" s="332">
        <v>40183.333333333336</v>
      </c>
      <c r="G97" s="332">
        <v>40209.708333333336</v>
      </c>
    </row>
    <row r="98" spans="1:7">
      <c r="A98" s="330"/>
      <c r="B98" s="330"/>
      <c r="C98" s="330" t="s">
        <v>353</v>
      </c>
      <c r="D98" s="334">
        <v>0</v>
      </c>
      <c r="E98" s="330" t="s">
        <v>313</v>
      </c>
      <c r="F98" s="332">
        <v>40184.333333333336</v>
      </c>
      <c r="G98" s="332">
        <v>40209.708333333336</v>
      </c>
    </row>
    <row r="99" spans="1:7">
      <c r="A99" s="330"/>
      <c r="B99" s="330" t="s">
        <v>354</v>
      </c>
      <c r="C99" s="330"/>
      <c r="D99" s="331">
        <f>SUM(D100:D106)</f>
        <v>0</v>
      </c>
      <c r="E99" s="330" t="s">
        <v>247</v>
      </c>
      <c r="F99" s="332">
        <v>40208.333333333336</v>
      </c>
      <c r="G99" s="332">
        <v>40221</v>
      </c>
    </row>
    <row r="100" spans="1:7">
      <c r="A100" s="330"/>
      <c r="B100" s="330"/>
      <c r="C100" s="330" t="s">
        <v>355</v>
      </c>
      <c r="D100" s="334">
        <v>0</v>
      </c>
      <c r="E100" s="330" t="s">
        <v>236</v>
      </c>
      <c r="F100" s="332">
        <v>40210.333333333336</v>
      </c>
      <c r="G100" s="332">
        <v>40212</v>
      </c>
    </row>
    <row r="101" spans="1:7">
      <c r="A101" s="330"/>
      <c r="B101" s="330"/>
      <c r="C101" s="330" t="s">
        <v>356</v>
      </c>
      <c r="D101" s="334">
        <v>0</v>
      </c>
      <c r="E101" s="330" t="s">
        <v>236</v>
      </c>
      <c r="F101" s="332">
        <v>40213.333333333336</v>
      </c>
      <c r="G101" s="332">
        <v>40215</v>
      </c>
    </row>
    <row r="102" spans="1:7">
      <c r="A102" s="330"/>
      <c r="B102" s="330"/>
      <c r="C102" s="330" t="s">
        <v>357</v>
      </c>
      <c r="D102" s="334">
        <v>0</v>
      </c>
      <c r="E102" s="330" t="s">
        <v>262</v>
      </c>
      <c r="F102" s="332">
        <v>40217.333333333336</v>
      </c>
      <c r="G102" s="332">
        <v>40217.708333333336</v>
      </c>
    </row>
    <row r="103" spans="1:7">
      <c r="A103" s="330"/>
      <c r="B103" s="330"/>
      <c r="C103" s="330" t="s">
        <v>358</v>
      </c>
      <c r="D103" s="334">
        <v>0</v>
      </c>
      <c r="E103" s="330" t="s">
        <v>262</v>
      </c>
      <c r="F103" s="332">
        <v>40218.333333333336</v>
      </c>
      <c r="G103" s="332">
        <v>40218.708333333336</v>
      </c>
    </row>
    <row r="104" spans="1:7">
      <c r="A104" s="330"/>
      <c r="B104" s="330"/>
      <c r="C104" s="330" t="s">
        <v>359</v>
      </c>
      <c r="D104" s="334">
        <v>0</v>
      </c>
      <c r="E104" s="330" t="s">
        <v>247</v>
      </c>
      <c r="F104" s="332">
        <v>40208.333333333336</v>
      </c>
      <c r="G104" s="332">
        <v>40221</v>
      </c>
    </row>
    <row r="105" spans="1:7">
      <c r="A105" s="330"/>
      <c r="B105" s="330"/>
      <c r="C105" s="330" t="s">
        <v>360</v>
      </c>
      <c r="D105" s="334">
        <v>0</v>
      </c>
      <c r="E105" s="330" t="s">
        <v>247</v>
      </c>
      <c r="F105" s="332">
        <v>40208.333333333336</v>
      </c>
      <c r="G105" s="332">
        <v>40221</v>
      </c>
    </row>
    <row r="106" spans="1:7">
      <c r="A106" s="330"/>
      <c r="B106" s="330"/>
      <c r="C106" s="330" t="s">
        <v>361</v>
      </c>
      <c r="D106" s="334">
        <v>0</v>
      </c>
      <c r="E106" s="330" t="s">
        <v>247</v>
      </c>
      <c r="F106" s="332">
        <v>40208.333333333336</v>
      </c>
      <c r="G106" s="332">
        <v>40221</v>
      </c>
    </row>
    <row r="107" spans="1:7">
      <c r="A107" s="330"/>
      <c r="B107" s="330" t="s">
        <v>362</v>
      </c>
      <c r="C107" s="330"/>
      <c r="D107" s="331">
        <f>SUM(D108:D110)</f>
        <v>0</v>
      </c>
      <c r="E107" s="330" t="s">
        <v>363</v>
      </c>
      <c r="F107" s="332">
        <v>40195.333333333336</v>
      </c>
      <c r="G107" s="332">
        <v>40224.708333333336</v>
      </c>
    </row>
    <row r="108" spans="1:7">
      <c r="A108" s="330"/>
      <c r="B108" s="330"/>
      <c r="C108" s="330" t="s">
        <v>364</v>
      </c>
      <c r="D108" s="334">
        <v>0</v>
      </c>
      <c r="E108" s="330" t="s">
        <v>228</v>
      </c>
      <c r="F108" s="332">
        <v>40208.333333333336</v>
      </c>
      <c r="G108" s="332">
        <v>40211.708333333336</v>
      </c>
    </row>
    <row r="109" spans="1:7">
      <c r="A109" s="330"/>
      <c r="B109" s="330"/>
      <c r="C109" s="330" t="s">
        <v>365</v>
      </c>
      <c r="D109" s="334">
        <v>0</v>
      </c>
      <c r="E109" s="330" t="s">
        <v>366</v>
      </c>
      <c r="F109" s="332">
        <v>40195.333333333336</v>
      </c>
      <c r="G109" s="332">
        <v>40219.708333333336</v>
      </c>
    </row>
    <row r="110" spans="1:7">
      <c r="A110" s="330"/>
      <c r="B110" s="330"/>
      <c r="C110" s="330" t="s">
        <v>367</v>
      </c>
      <c r="D110" s="334">
        <v>0</v>
      </c>
      <c r="E110" s="330" t="s">
        <v>262</v>
      </c>
      <c r="F110" s="332">
        <v>40224.333333333336</v>
      </c>
      <c r="G110" s="332">
        <v>40224.708333333336</v>
      </c>
    </row>
    <row r="111" spans="1:7">
      <c r="A111" s="330"/>
      <c r="B111" s="330"/>
      <c r="C111" s="330"/>
      <c r="D111" s="334"/>
      <c r="E111" s="330"/>
      <c r="F111" s="332"/>
      <c r="G111" s="332"/>
    </row>
    <row r="112" spans="1:7" s="329" customFormat="1">
      <c r="A112" s="326" t="s">
        <v>368</v>
      </c>
      <c r="B112" s="326"/>
      <c r="C112" s="326"/>
      <c r="D112" s="335">
        <v>0</v>
      </c>
      <c r="E112" s="326" t="s">
        <v>369</v>
      </c>
      <c r="F112" s="328">
        <v>40196.333333333336</v>
      </c>
      <c r="G112" s="328">
        <v>40231.708333333336</v>
      </c>
    </row>
    <row r="113" spans="1:7">
      <c r="A113" s="330"/>
      <c r="B113" s="330" t="s">
        <v>370</v>
      </c>
      <c r="C113" s="330"/>
      <c r="D113" s="331">
        <f>SUM(D114:D122)</f>
        <v>0</v>
      </c>
      <c r="E113" s="330" t="s">
        <v>369</v>
      </c>
      <c r="F113" s="332">
        <v>40196.333333333336</v>
      </c>
      <c r="G113" s="332">
        <v>40231.708333333336</v>
      </c>
    </row>
    <row r="114" spans="1:7">
      <c r="A114" s="330"/>
      <c r="B114" s="330"/>
      <c r="C114" s="330" t="s">
        <v>371</v>
      </c>
      <c r="D114" s="334">
        <v>0</v>
      </c>
      <c r="E114" s="330" t="s">
        <v>369</v>
      </c>
      <c r="F114" s="332">
        <v>40196.333333333336</v>
      </c>
      <c r="G114" s="332">
        <v>40231.708333333336</v>
      </c>
    </row>
    <row r="115" spans="1:7">
      <c r="A115" s="330"/>
      <c r="B115" s="330"/>
      <c r="C115" s="330" t="s">
        <v>372</v>
      </c>
      <c r="D115" s="334">
        <v>0</v>
      </c>
      <c r="E115" s="330" t="s">
        <v>369</v>
      </c>
      <c r="F115" s="332">
        <v>40196.333333333336</v>
      </c>
      <c r="G115" s="332">
        <v>40231.708333333336</v>
      </c>
    </row>
    <row r="116" spans="1:7">
      <c r="A116" s="330"/>
      <c r="B116" s="330"/>
      <c r="C116" s="330" t="s">
        <v>373</v>
      </c>
      <c r="D116" s="334">
        <v>0</v>
      </c>
      <c r="E116" s="330" t="s">
        <v>369</v>
      </c>
      <c r="F116" s="332">
        <v>40196.333333333336</v>
      </c>
      <c r="G116" s="332">
        <v>40231.708333333336</v>
      </c>
    </row>
    <row r="117" spans="1:7">
      <c r="A117" s="330"/>
      <c r="B117" s="330"/>
      <c r="C117" s="330" t="s">
        <v>374</v>
      </c>
      <c r="D117" s="334">
        <v>0</v>
      </c>
      <c r="E117" s="330" t="s">
        <v>369</v>
      </c>
      <c r="F117" s="332">
        <v>40196.333333333336</v>
      </c>
      <c r="G117" s="332">
        <v>40231.708333333336</v>
      </c>
    </row>
    <row r="118" spans="1:7">
      <c r="A118" s="330"/>
      <c r="B118" s="330"/>
      <c r="C118" s="330" t="s">
        <v>375</v>
      </c>
      <c r="D118" s="334">
        <v>0</v>
      </c>
      <c r="E118" s="330" t="s">
        <v>369</v>
      </c>
      <c r="F118" s="332">
        <v>40196.333333333336</v>
      </c>
      <c r="G118" s="332">
        <v>40231.708333333336</v>
      </c>
    </row>
    <row r="119" spans="1:7">
      <c r="A119" s="330"/>
      <c r="B119" s="330"/>
      <c r="C119" s="330" t="s">
        <v>376</v>
      </c>
      <c r="D119" s="334">
        <v>0</v>
      </c>
      <c r="E119" s="330" t="s">
        <v>369</v>
      </c>
      <c r="F119" s="332">
        <v>40196.333333333336</v>
      </c>
      <c r="G119" s="332">
        <v>40231.708333333336</v>
      </c>
    </row>
    <row r="120" spans="1:7">
      <c r="A120" s="330"/>
      <c r="B120" s="330"/>
      <c r="C120" s="330" t="s">
        <v>377</v>
      </c>
      <c r="D120" s="334">
        <v>0</v>
      </c>
      <c r="E120" s="330" t="s">
        <v>369</v>
      </c>
      <c r="F120" s="332">
        <v>40196.333333333336</v>
      </c>
      <c r="G120" s="332">
        <v>40231.708333333336</v>
      </c>
    </row>
    <row r="121" spans="1:7">
      <c r="A121" s="330"/>
      <c r="B121" s="330"/>
      <c r="C121" s="330" t="s">
        <v>378</v>
      </c>
      <c r="D121" s="334">
        <v>0</v>
      </c>
      <c r="E121" s="330" t="s">
        <v>241</v>
      </c>
      <c r="F121" s="332">
        <v>40210.333333333336</v>
      </c>
      <c r="G121" s="332">
        <v>40227.708333333336</v>
      </c>
    </row>
    <row r="122" spans="1:7">
      <c r="A122" s="330"/>
      <c r="B122" s="330"/>
      <c r="C122" s="330" t="s">
        <v>379</v>
      </c>
      <c r="D122" s="334">
        <v>0</v>
      </c>
      <c r="E122" s="330" t="s">
        <v>251</v>
      </c>
      <c r="F122" s="332">
        <v>40196.333333333336</v>
      </c>
      <c r="G122" s="332">
        <v>40223.708333333336</v>
      </c>
    </row>
    <row r="123" spans="1:7">
      <c r="A123" s="330"/>
      <c r="B123" s="330" t="s">
        <v>380</v>
      </c>
      <c r="C123" s="330"/>
      <c r="D123" s="331">
        <f>SUM(D124:D127)</f>
        <v>0</v>
      </c>
      <c r="E123" s="330" t="s">
        <v>305</v>
      </c>
      <c r="F123" s="332">
        <v>40215.333333333336</v>
      </c>
      <c r="G123" s="332">
        <v>40229.708333333336</v>
      </c>
    </row>
    <row r="124" spans="1:7">
      <c r="A124" s="330"/>
      <c r="B124" s="330"/>
      <c r="C124" s="330" t="s">
        <v>381</v>
      </c>
      <c r="D124" s="334">
        <v>0</v>
      </c>
      <c r="E124" s="330" t="s">
        <v>303</v>
      </c>
      <c r="F124" s="332">
        <v>40215.333333333336</v>
      </c>
      <c r="G124" s="332">
        <v>40228.708333333336</v>
      </c>
    </row>
    <row r="125" spans="1:7">
      <c r="A125" s="330"/>
      <c r="B125" s="330"/>
      <c r="C125" s="330" t="s">
        <v>382</v>
      </c>
      <c r="D125" s="334">
        <v>0</v>
      </c>
      <c r="E125" s="330" t="s">
        <v>303</v>
      </c>
      <c r="F125" s="332">
        <v>40217.333333333336</v>
      </c>
      <c r="G125" s="332">
        <v>40229.708333333336</v>
      </c>
    </row>
    <row r="126" spans="1:7">
      <c r="A126" s="330"/>
      <c r="B126" s="330"/>
      <c r="C126" s="330" t="s">
        <v>383</v>
      </c>
      <c r="D126" s="334">
        <v>0</v>
      </c>
      <c r="E126" s="330" t="s">
        <v>303</v>
      </c>
      <c r="F126" s="332">
        <v>40217.333333333336</v>
      </c>
      <c r="G126" s="332">
        <v>40229.708333333336</v>
      </c>
    </row>
    <row r="127" spans="1:7">
      <c r="A127" s="330"/>
      <c r="B127" s="330"/>
      <c r="C127" s="330" t="s">
        <v>384</v>
      </c>
      <c r="D127" s="334">
        <v>0</v>
      </c>
      <c r="E127" s="330" t="s">
        <v>303</v>
      </c>
      <c r="F127" s="332">
        <v>40217.333333333336</v>
      </c>
      <c r="G127" s="332">
        <v>40229.708333333336</v>
      </c>
    </row>
    <row r="128" spans="1:7">
      <c r="A128" s="330"/>
      <c r="B128" s="330" t="s">
        <v>385</v>
      </c>
      <c r="C128" s="330"/>
      <c r="D128" s="331">
        <f>SUM(D129:D136)</f>
        <v>0</v>
      </c>
      <c r="E128" s="330" t="s">
        <v>313</v>
      </c>
      <c r="F128" s="332">
        <v>40208.333333333336</v>
      </c>
      <c r="G128" s="332">
        <v>40231.708333333336</v>
      </c>
    </row>
    <row r="129" spans="1:7">
      <c r="A129" s="330"/>
      <c r="B129" s="330"/>
      <c r="C129" s="330" t="s">
        <v>386</v>
      </c>
      <c r="D129" s="334">
        <v>0</v>
      </c>
      <c r="E129" s="330" t="s">
        <v>228</v>
      </c>
      <c r="F129" s="332">
        <v>40224.333333333336</v>
      </c>
      <c r="G129" s="332">
        <v>40227.708333333336</v>
      </c>
    </row>
    <row r="130" spans="1:7">
      <c r="A130" s="330"/>
      <c r="B130" s="330"/>
      <c r="C130" s="330" t="s">
        <v>387</v>
      </c>
      <c r="D130" s="334">
        <v>0</v>
      </c>
      <c r="E130" s="330" t="s">
        <v>275</v>
      </c>
      <c r="F130" s="332">
        <v>40222.333333333336</v>
      </c>
      <c r="G130" s="332">
        <v>40228.708333333336</v>
      </c>
    </row>
    <row r="131" spans="1:7">
      <c r="A131" s="330"/>
      <c r="B131" s="330"/>
      <c r="C131" s="330" t="s">
        <v>388</v>
      </c>
      <c r="D131" s="334">
        <v>0</v>
      </c>
      <c r="E131" s="330" t="s">
        <v>339</v>
      </c>
      <c r="F131" s="332">
        <v>40208.333333333336</v>
      </c>
      <c r="G131" s="332">
        <v>40224.708333333336</v>
      </c>
    </row>
    <row r="132" spans="1:7">
      <c r="A132" s="330"/>
      <c r="B132" s="330"/>
      <c r="C132" s="330" t="s">
        <v>389</v>
      </c>
      <c r="D132" s="334">
        <v>0</v>
      </c>
      <c r="E132" s="330" t="s">
        <v>232</v>
      </c>
      <c r="F132" s="332">
        <v>40210.333333333336</v>
      </c>
      <c r="G132" s="332">
        <v>40228.708333333336</v>
      </c>
    </row>
    <row r="133" spans="1:7">
      <c r="A133" s="330"/>
      <c r="B133" s="330"/>
      <c r="C133" s="330" t="s">
        <v>390</v>
      </c>
      <c r="D133" s="334">
        <v>0</v>
      </c>
      <c r="E133" s="330" t="s">
        <v>232</v>
      </c>
      <c r="F133" s="332">
        <v>40210.333333333336</v>
      </c>
      <c r="G133" s="332">
        <v>40228.708333333336</v>
      </c>
    </row>
    <row r="134" spans="1:7">
      <c r="A134" s="330"/>
      <c r="B134" s="330"/>
      <c r="C134" s="330" t="s">
        <v>391</v>
      </c>
      <c r="D134" s="334">
        <v>0</v>
      </c>
      <c r="E134" s="330" t="s">
        <v>236</v>
      </c>
      <c r="F134" s="332">
        <v>40222.333333333336</v>
      </c>
      <c r="G134" s="332">
        <v>40223.708333333336</v>
      </c>
    </row>
    <row r="135" spans="1:7">
      <c r="A135" s="330"/>
      <c r="B135" s="330"/>
      <c r="C135" s="330" t="s">
        <v>392</v>
      </c>
      <c r="D135" s="334">
        <v>0</v>
      </c>
      <c r="E135" s="330" t="s">
        <v>236</v>
      </c>
      <c r="F135" s="332">
        <v>40228.333333333336</v>
      </c>
      <c r="G135" s="332">
        <v>40229.708333333336</v>
      </c>
    </row>
    <row r="136" spans="1:7">
      <c r="A136" s="330"/>
      <c r="B136" s="330"/>
      <c r="C136" s="330" t="s">
        <v>393</v>
      </c>
      <c r="D136" s="334">
        <v>0</v>
      </c>
      <c r="E136" s="330" t="s">
        <v>334</v>
      </c>
      <c r="F136" s="332">
        <v>40231.333333333336</v>
      </c>
      <c r="G136" s="332">
        <v>40231.708333333336</v>
      </c>
    </row>
    <row r="137" spans="1:7" s="329" customFormat="1">
      <c r="A137" s="326" t="s">
        <v>394</v>
      </c>
      <c r="B137" s="326"/>
      <c r="C137" s="326"/>
      <c r="D137" s="335">
        <v>0</v>
      </c>
      <c r="E137" s="326" t="s">
        <v>395</v>
      </c>
      <c r="F137" s="328">
        <v>40230.333333333336</v>
      </c>
      <c r="G137" s="328">
        <v>40273.708333333336</v>
      </c>
    </row>
    <row r="138" spans="1:7">
      <c r="A138" s="330"/>
      <c r="B138" s="330" t="s">
        <v>396</v>
      </c>
      <c r="C138" s="330"/>
      <c r="D138" s="331">
        <f>SUM(D139:D144)</f>
        <v>0</v>
      </c>
      <c r="E138" s="330" t="s">
        <v>397</v>
      </c>
      <c r="F138" s="332">
        <v>40230.333333333336</v>
      </c>
      <c r="G138" s="332">
        <v>40268.708333333336</v>
      </c>
    </row>
    <row r="139" spans="1:7">
      <c r="A139" s="330"/>
      <c r="B139" s="330"/>
      <c r="C139" s="330" t="s">
        <v>398</v>
      </c>
      <c r="D139" s="334">
        <v>0</v>
      </c>
      <c r="E139" s="330" t="s">
        <v>281</v>
      </c>
      <c r="F139" s="332">
        <v>40230.333333333336</v>
      </c>
      <c r="G139" s="332">
        <v>40234.708333333336</v>
      </c>
    </row>
    <row r="140" spans="1:7">
      <c r="A140" s="330"/>
      <c r="B140" s="330"/>
      <c r="C140" s="330" t="s">
        <v>399</v>
      </c>
      <c r="D140" s="334">
        <v>0</v>
      </c>
      <c r="E140" s="330" t="s">
        <v>400</v>
      </c>
      <c r="F140" s="332">
        <v>40239.333333333336</v>
      </c>
      <c r="G140" s="332">
        <v>40250.708333333336</v>
      </c>
    </row>
    <row r="141" spans="1:7">
      <c r="A141" s="330"/>
      <c r="B141" s="330"/>
      <c r="C141" s="330" t="s">
        <v>401</v>
      </c>
      <c r="D141" s="334">
        <v>0</v>
      </c>
      <c r="E141" s="330" t="s">
        <v>234</v>
      </c>
      <c r="F141" s="332">
        <v>40246.333333333336</v>
      </c>
      <c r="G141" s="332">
        <v>40252.708333333336</v>
      </c>
    </row>
    <row r="142" spans="1:7">
      <c r="A142" s="330"/>
      <c r="B142" s="330"/>
      <c r="C142" s="330" t="s">
        <v>402</v>
      </c>
      <c r="D142" s="334">
        <v>0</v>
      </c>
      <c r="E142" s="330" t="s">
        <v>228</v>
      </c>
      <c r="F142" s="332">
        <v>40257.333333333336</v>
      </c>
      <c r="G142" s="332">
        <v>40260.708333333336</v>
      </c>
    </row>
    <row r="143" spans="1:7">
      <c r="A143" s="330"/>
      <c r="B143" s="330"/>
      <c r="C143" s="330" t="s">
        <v>403</v>
      </c>
      <c r="D143" s="334">
        <v>0</v>
      </c>
      <c r="E143" s="330" t="s">
        <v>228</v>
      </c>
      <c r="F143" s="332">
        <v>40264.333333333336</v>
      </c>
      <c r="G143" s="332">
        <v>40267.708333333336</v>
      </c>
    </row>
    <row r="144" spans="1:7">
      <c r="A144" s="330"/>
      <c r="B144" s="330"/>
      <c r="C144" s="330" t="s">
        <v>404</v>
      </c>
      <c r="D144" s="334">
        <v>0</v>
      </c>
      <c r="E144" s="330" t="s">
        <v>262</v>
      </c>
      <c r="F144" s="332">
        <v>40268.333333333336</v>
      </c>
      <c r="G144" s="332">
        <v>40268.708333333336</v>
      </c>
    </row>
    <row r="145" spans="1:7">
      <c r="A145" s="330"/>
      <c r="B145" s="330" t="s">
        <v>405</v>
      </c>
      <c r="C145" s="330"/>
      <c r="D145" s="331">
        <f>SUM(D146:D160)</f>
        <v>0</v>
      </c>
      <c r="E145" s="330" t="s">
        <v>406</v>
      </c>
      <c r="F145" s="332">
        <v>40238.333333333336</v>
      </c>
      <c r="G145" s="332">
        <v>40273.708333333336</v>
      </c>
    </row>
    <row r="146" spans="1:7">
      <c r="A146" s="330"/>
      <c r="B146" s="330"/>
      <c r="C146" s="330" t="s">
        <v>407</v>
      </c>
      <c r="D146" s="334">
        <v>0</v>
      </c>
      <c r="E146" s="330" t="s">
        <v>281</v>
      </c>
      <c r="F146" s="332">
        <v>40238.333333333336</v>
      </c>
      <c r="G146" s="332">
        <v>40244</v>
      </c>
    </row>
    <row r="147" spans="1:7">
      <c r="A147" s="330"/>
      <c r="B147" s="330"/>
      <c r="C147" s="330" t="s">
        <v>408</v>
      </c>
      <c r="D147" s="334">
        <v>0</v>
      </c>
      <c r="E147" s="330" t="s">
        <v>234</v>
      </c>
      <c r="F147" s="332">
        <v>40245.333333333336</v>
      </c>
      <c r="G147" s="332">
        <v>40251</v>
      </c>
    </row>
    <row r="148" spans="1:7">
      <c r="A148" s="330"/>
      <c r="B148" s="330"/>
      <c r="C148" s="330" t="s">
        <v>409</v>
      </c>
      <c r="D148" s="334">
        <v>0</v>
      </c>
      <c r="E148" s="330" t="s">
        <v>247</v>
      </c>
      <c r="F148" s="332">
        <v>40255.333333333336</v>
      </c>
      <c r="G148" s="332">
        <v>40267</v>
      </c>
    </row>
    <row r="149" spans="1:7">
      <c r="A149" s="330"/>
      <c r="B149" s="330"/>
      <c r="C149" s="330" t="s">
        <v>410</v>
      </c>
      <c r="D149" s="334">
        <v>0</v>
      </c>
      <c r="E149" s="330" t="s">
        <v>245</v>
      </c>
      <c r="F149" s="332">
        <v>40269.333333333336</v>
      </c>
      <c r="G149" s="332">
        <v>40272</v>
      </c>
    </row>
    <row r="150" spans="1:7">
      <c r="A150" s="330"/>
      <c r="B150" s="330"/>
      <c r="C150" s="330" t="s">
        <v>411</v>
      </c>
      <c r="D150" s="334">
        <v>0</v>
      </c>
      <c r="E150" s="330" t="s">
        <v>247</v>
      </c>
      <c r="F150" s="332">
        <v>40255.333333333336</v>
      </c>
      <c r="G150" s="332">
        <v>40267</v>
      </c>
    </row>
    <row r="151" spans="1:7">
      <c r="A151" s="330"/>
      <c r="B151" s="330"/>
      <c r="C151" s="330" t="s">
        <v>412</v>
      </c>
      <c r="D151" s="334">
        <v>0</v>
      </c>
      <c r="E151" s="330" t="s">
        <v>275</v>
      </c>
      <c r="F151" s="332">
        <v>40260.333333333336</v>
      </c>
      <c r="G151" s="332">
        <v>40267</v>
      </c>
    </row>
    <row r="152" spans="1:7">
      <c r="A152" s="330"/>
      <c r="B152" s="330"/>
      <c r="C152" s="330" t="s">
        <v>413</v>
      </c>
      <c r="D152" s="334">
        <v>0</v>
      </c>
      <c r="E152" s="330" t="s">
        <v>247</v>
      </c>
      <c r="F152" s="332">
        <v>40255.333333333336</v>
      </c>
      <c r="G152" s="332">
        <v>40267</v>
      </c>
    </row>
    <row r="153" spans="1:7">
      <c r="A153" s="330"/>
      <c r="B153" s="330"/>
      <c r="C153" s="330" t="s">
        <v>414</v>
      </c>
      <c r="D153" s="334">
        <v>0</v>
      </c>
      <c r="E153" s="330" t="s">
        <v>339</v>
      </c>
      <c r="F153" s="332">
        <v>40238.333333333336</v>
      </c>
      <c r="G153" s="332">
        <v>40257</v>
      </c>
    </row>
    <row r="154" spans="1:7">
      <c r="A154" s="330"/>
      <c r="B154" s="330"/>
      <c r="C154" s="330" t="s">
        <v>415</v>
      </c>
      <c r="D154" s="334">
        <v>0</v>
      </c>
      <c r="E154" s="330" t="s">
        <v>247</v>
      </c>
      <c r="F154" s="332">
        <v>40255.333333333336</v>
      </c>
      <c r="G154" s="332">
        <v>40267</v>
      </c>
    </row>
    <row r="155" spans="1:7">
      <c r="A155" s="330"/>
      <c r="B155" s="330"/>
      <c r="C155" s="330" t="s">
        <v>416</v>
      </c>
      <c r="D155" s="334">
        <v>0</v>
      </c>
      <c r="E155" s="330" t="s">
        <v>245</v>
      </c>
      <c r="F155" s="332">
        <v>40265.333333333336</v>
      </c>
      <c r="G155" s="332">
        <v>40267.708333333336</v>
      </c>
    </row>
    <row r="156" spans="1:7">
      <c r="A156" s="330"/>
      <c r="B156" s="330"/>
      <c r="C156" s="330" t="s">
        <v>417</v>
      </c>
      <c r="D156" s="334">
        <v>0</v>
      </c>
      <c r="E156" s="330" t="s">
        <v>400</v>
      </c>
      <c r="F156" s="332">
        <v>40259.333333333336</v>
      </c>
      <c r="G156" s="332">
        <v>40268.708333333336</v>
      </c>
    </row>
    <row r="157" spans="1:7">
      <c r="A157" s="330"/>
      <c r="B157" s="330"/>
      <c r="C157" s="330" t="s">
        <v>418</v>
      </c>
      <c r="D157" s="334">
        <v>0</v>
      </c>
      <c r="E157" s="330" t="s">
        <v>241</v>
      </c>
      <c r="F157" s="332">
        <v>40253.333333333336</v>
      </c>
      <c r="G157" s="332">
        <v>40269.708333333336</v>
      </c>
    </row>
    <row r="158" spans="1:7">
      <c r="A158" s="330"/>
      <c r="B158" s="330"/>
      <c r="C158" s="330" t="s">
        <v>419</v>
      </c>
      <c r="D158" s="334">
        <v>0</v>
      </c>
      <c r="E158" s="330" t="s">
        <v>241</v>
      </c>
      <c r="F158" s="332">
        <v>40253.333333333336</v>
      </c>
      <c r="G158" s="332">
        <v>40269.708333333336</v>
      </c>
    </row>
    <row r="159" spans="1:7">
      <c r="A159" s="330"/>
      <c r="B159" s="330"/>
      <c r="C159" s="330" t="s">
        <v>420</v>
      </c>
      <c r="D159" s="334">
        <v>0</v>
      </c>
      <c r="E159" s="330" t="s">
        <v>421</v>
      </c>
      <c r="F159" s="332">
        <v>40253.333333333336</v>
      </c>
      <c r="G159" s="332">
        <v>40269.708333333336</v>
      </c>
    </row>
    <row r="160" spans="1:7">
      <c r="A160" s="330"/>
      <c r="B160" s="330"/>
      <c r="C160" s="330" t="s">
        <v>422</v>
      </c>
      <c r="D160" s="334">
        <v>0</v>
      </c>
      <c r="E160" s="330" t="s">
        <v>262</v>
      </c>
      <c r="F160" s="332">
        <v>40273.333333333336</v>
      </c>
      <c r="G160" s="332">
        <v>40273.708333333336</v>
      </c>
    </row>
    <row r="161" spans="1:7">
      <c r="A161" s="330"/>
      <c r="B161" s="330"/>
      <c r="C161" s="330"/>
      <c r="D161" s="334"/>
      <c r="E161" s="330"/>
      <c r="F161" s="332"/>
      <c r="G161" s="332"/>
    </row>
    <row r="162" spans="1:7" s="329" customFormat="1">
      <c r="A162" s="326" t="s">
        <v>423</v>
      </c>
      <c r="B162" s="326"/>
      <c r="C162" s="326"/>
      <c r="D162" s="335">
        <v>0</v>
      </c>
      <c r="E162" s="326" t="s">
        <v>239</v>
      </c>
      <c r="F162" s="328">
        <v>40238.333333333336</v>
      </c>
      <c r="G162" s="328">
        <v>40276.708333333336</v>
      </c>
    </row>
    <row r="163" spans="1:7">
      <c r="A163" s="330"/>
      <c r="B163" s="330" t="s">
        <v>424</v>
      </c>
      <c r="C163" s="330"/>
      <c r="D163" s="331">
        <f>SUM(D164:D172)</f>
        <v>0</v>
      </c>
      <c r="E163" s="330" t="s">
        <v>425</v>
      </c>
      <c r="F163" s="332">
        <v>40238.333333333336</v>
      </c>
      <c r="G163" s="332">
        <v>40266.708333333336</v>
      </c>
    </row>
    <row r="164" spans="1:7">
      <c r="A164" s="330"/>
      <c r="B164" s="330"/>
      <c r="C164" s="330" t="s">
        <v>426</v>
      </c>
      <c r="D164" s="334">
        <v>0</v>
      </c>
      <c r="E164" s="330" t="s">
        <v>262</v>
      </c>
      <c r="F164" s="332">
        <v>40238.333333333336</v>
      </c>
      <c r="G164" s="332">
        <v>40239</v>
      </c>
    </row>
    <row r="165" spans="1:7">
      <c r="A165" s="330"/>
      <c r="B165" s="330"/>
      <c r="C165" s="330" t="s">
        <v>427</v>
      </c>
      <c r="D165" s="334">
        <v>0</v>
      </c>
      <c r="E165" s="330" t="s">
        <v>281</v>
      </c>
      <c r="F165" s="332">
        <v>40238.333333333336</v>
      </c>
      <c r="G165" s="332">
        <v>40245</v>
      </c>
    </row>
    <row r="166" spans="1:7">
      <c r="A166" s="330"/>
      <c r="B166" s="330"/>
      <c r="C166" s="330" t="s">
        <v>428</v>
      </c>
      <c r="D166" s="334">
        <v>0</v>
      </c>
      <c r="E166" s="330" t="s">
        <v>262</v>
      </c>
      <c r="F166" s="332">
        <v>40246.333333333336</v>
      </c>
      <c r="G166" s="332">
        <v>40246.708333333336</v>
      </c>
    </row>
    <row r="167" spans="1:7">
      <c r="A167" s="330"/>
      <c r="B167" s="330"/>
      <c r="C167" s="330" t="s">
        <v>429</v>
      </c>
      <c r="D167" s="334">
        <v>0</v>
      </c>
      <c r="E167" s="330" t="s">
        <v>234</v>
      </c>
      <c r="F167" s="332">
        <v>40247.333333333336</v>
      </c>
      <c r="G167" s="332">
        <v>40254</v>
      </c>
    </row>
    <row r="168" spans="1:7">
      <c r="A168" s="330"/>
      <c r="B168" s="330"/>
      <c r="C168" s="330" t="s">
        <v>430</v>
      </c>
      <c r="D168" s="334">
        <v>0</v>
      </c>
      <c r="E168" s="330" t="s">
        <v>236</v>
      </c>
      <c r="F168" s="332">
        <v>40255.333333333336</v>
      </c>
      <c r="G168" s="332">
        <v>40257</v>
      </c>
    </row>
    <row r="169" spans="1:7">
      <c r="A169" s="330"/>
      <c r="B169" s="330"/>
      <c r="C169" s="330" t="s">
        <v>431</v>
      </c>
      <c r="D169" s="334">
        <v>0</v>
      </c>
      <c r="E169" s="330" t="s">
        <v>245</v>
      </c>
      <c r="F169" s="332">
        <v>40242.333333333336</v>
      </c>
      <c r="G169" s="332">
        <v>40247</v>
      </c>
    </row>
    <row r="170" spans="1:7">
      <c r="A170" s="330"/>
      <c r="B170" s="330"/>
      <c r="C170" s="330" t="s">
        <v>432</v>
      </c>
      <c r="D170" s="334">
        <v>0</v>
      </c>
      <c r="E170" s="330" t="s">
        <v>228</v>
      </c>
      <c r="F170" s="332">
        <v>40246.333333333336</v>
      </c>
      <c r="G170" s="332">
        <v>40250</v>
      </c>
    </row>
    <row r="171" spans="1:7">
      <c r="A171" s="330"/>
      <c r="B171" s="330"/>
      <c r="C171" s="330" t="s">
        <v>433</v>
      </c>
      <c r="D171" s="334">
        <v>0</v>
      </c>
      <c r="E171" s="330" t="s">
        <v>300</v>
      </c>
      <c r="F171" s="332">
        <v>40247.333333333336</v>
      </c>
      <c r="G171" s="332">
        <v>40257</v>
      </c>
    </row>
    <row r="172" spans="1:7">
      <c r="A172" s="330"/>
      <c r="B172" s="330"/>
      <c r="C172" s="330" t="s">
        <v>434</v>
      </c>
      <c r="D172" s="334">
        <v>0</v>
      </c>
      <c r="E172" s="330" t="s">
        <v>236</v>
      </c>
      <c r="F172" s="332">
        <v>40265.333333333336</v>
      </c>
      <c r="G172" s="332">
        <v>40266.708333333336</v>
      </c>
    </row>
    <row r="173" spans="1:7">
      <c r="A173" s="330"/>
      <c r="B173" s="330" t="s">
        <v>435</v>
      </c>
      <c r="C173" s="330"/>
      <c r="D173" s="331">
        <f>SUM(D174:D183)</f>
        <v>0</v>
      </c>
      <c r="E173" s="330" t="s">
        <v>341</v>
      </c>
      <c r="F173" s="332">
        <v>40245.333333333336</v>
      </c>
      <c r="G173" s="332">
        <v>40276.708333333336</v>
      </c>
    </row>
    <row r="174" spans="1:7">
      <c r="A174" s="330"/>
      <c r="B174" s="330"/>
      <c r="C174" s="330" t="s">
        <v>436</v>
      </c>
      <c r="D174" s="334">
        <v>0</v>
      </c>
      <c r="E174" s="330" t="s">
        <v>271</v>
      </c>
      <c r="F174" s="332">
        <v>40245.333333333336</v>
      </c>
      <c r="G174" s="332">
        <v>40265</v>
      </c>
    </row>
    <row r="175" spans="1:7">
      <c r="A175" s="330"/>
      <c r="B175" s="330"/>
      <c r="C175" s="330" t="s">
        <v>437</v>
      </c>
      <c r="D175" s="334">
        <v>0</v>
      </c>
      <c r="E175" s="330" t="s">
        <v>245</v>
      </c>
      <c r="F175" s="332">
        <v>40262.333333333336</v>
      </c>
      <c r="G175" s="332">
        <v>40265</v>
      </c>
    </row>
    <row r="176" spans="1:7">
      <c r="A176" s="330"/>
      <c r="B176" s="330"/>
      <c r="C176" s="330" t="s">
        <v>438</v>
      </c>
      <c r="D176" s="334">
        <v>0</v>
      </c>
      <c r="E176" s="330" t="s">
        <v>275</v>
      </c>
      <c r="F176" s="332">
        <v>40252.333333333336</v>
      </c>
      <c r="G176" s="332">
        <v>40259</v>
      </c>
    </row>
    <row r="177" spans="1:7">
      <c r="A177" s="330"/>
      <c r="B177" s="330"/>
      <c r="C177" s="330" t="s">
        <v>439</v>
      </c>
      <c r="D177" s="334">
        <v>0</v>
      </c>
      <c r="E177" s="330" t="s">
        <v>275</v>
      </c>
      <c r="F177" s="332">
        <v>40252.333333333336</v>
      </c>
      <c r="G177" s="332">
        <v>40259</v>
      </c>
    </row>
    <row r="178" spans="1:7">
      <c r="A178" s="330"/>
      <c r="B178" s="330"/>
      <c r="C178" s="330" t="s">
        <v>440</v>
      </c>
      <c r="D178" s="334">
        <v>0</v>
      </c>
      <c r="E178" s="330" t="s">
        <v>300</v>
      </c>
      <c r="F178" s="332">
        <v>40266.333333333336</v>
      </c>
      <c r="G178" s="332">
        <v>40275.708333333336</v>
      </c>
    </row>
    <row r="179" spans="1:7">
      <c r="A179" s="330"/>
      <c r="B179" s="330"/>
      <c r="C179" s="330" t="s">
        <v>441</v>
      </c>
      <c r="D179" s="334">
        <v>0</v>
      </c>
      <c r="E179" s="330" t="s">
        <v>300</v>
      </c>
      <c r="F179" s="332">
        <v>40266.333333333336</v>
      </c>
      <c r="G179" s="332">
        <v>40275.708333333336</v>
      </c>
    </row>
    <row r="180" spans="1:7">
      <c r="A180" s="330"/>
      <c r="B180" s="330"/>
      <c r="C180" s="330" t="s">
        <v>442</v>
      </c>
      <c r="D180" s="334">
        <v>0</v>
      </c>
      <c r="E180" s="330" t="s">
        <v>241</v>
      </c>
      <c r="F180" s="332">
        <v>40252.333333333336</v>
      </c>
      <c r="G180" s="332">
        <v>40268.708333333336</v>
      </c>
    </row>
    <row r="181" spans="1:7">
      <c r="A181" s="330"/>
      <c r="B181" s="330"/>
      <c r="C181" s="330" t="s">
        <v>443</v>
      </c>
      <c r="D181" s="334">
        <v>0</v>
      </c>
      <c r="E181" s="330" t="s">
        <v>247</v>
      </c>
      <c r="F181" s="332">
        <v>40246.333333333336</v>
      </c>
      <c r="G181" s="332">
        <v>40259</v>
      </c>
    </row>
    <row r="182" spans="1:7">
      <c r="A182" s="330"/>
      <c r="B182" s="330"/>
      <c r="C182" s="330" t="s">
        <v>444</v>
      </c>
      <c r="D182" s="334">
        <v>0</v>
      </c>
      <c r="E182" s="330" t="s">
        <v>305</v>
      </c>
      <c r="F182" s="332">
        <v>40258.333333333336</v>
      </c>
      <c r="G182" s="332">
        <v>40271.708333333336</v>
      </c>
    </row>
    <row r="183" spans="1:7">
      <c r="A183" s="330"/>
      <c r="B183" s="330"/>
      <c r="C183" s="330" t="s">
        <v>445</v>
      </c>
      <c r="D183" s="334">
        <v>0</v>
      </c>
      <c r="E183" s="330" t="s">
        <v>262</v>
      </c>
      <c r="F183" s="332">
        <v>40276.333333333336</v>
      </c>
      <c r="G183" s="332">
        <v>40276.708333333336</v>
      </c>
    </row>
    <row r="184" spans="1:7">
      <c r="A184" s="330"/>
      <c r="B184" s="330"/>
      <c r="C184" s="330"/>
      <c r="D184" s="334"/>
      <c r="E184" s="330"/>
      <c r="F184" s="332"/>
      <c r="G184" s="332"/>
    </row>
    <row r="185" spans="1:7" s="329" customFormat="1">
      <c r="A185" s="326" t="s">
        <v>446</v>
      </c>
      <c r="B185" s="326"/>
      <c r="C185" s="326"/>
      <c r="D185" s="335">
        <v>0</v>
      </c>
      <c r="E185" s="326" t="s">
        <v>447</v>
      </c>
      <c r="F185" s="328">
        <v>40252.333333333336</v>
      </c>
      <c r="G185" s="328">
        <v>40302.708333333336</v>
      </c>
    </row>
    <row r="186" spans="1:7">
      <c r="A186" s="330"/>
      <c r="B186" s="330" t="s">
        <v>448</v>
      </c>
      <c r="C186" s="330"/>
      <c r="D186" s="331">
        <f>SUM(D187:D196)</f>
        <v>0</v>
      </c>
      <c r="E186" s="330" t="s">
        <v>223</v>
      </c>
      <c r="F186" s="332">
        <v>40252.333333333336</v>
      </c>
      <c r="G186" s="332">
        <v>40298</v>
      </c>
    </row>
    <row r="187" spans="1:7">
      <c r="A187" s="330"/>
      <c r="B187" s="330"/>
      <c r="C187" s="330" t="s">
        <v>449</v>
      </c>
      <c r="D187" s="334">
        <v>0</v>
      </c>
      <c r="E187" s="330" t="s">
        <v>450</v>
      </c>
      <c r="F187" s="332">
        <v>40252.333333333336</v>
      </c>
      <c r="G187" s="332">
        <v>40267</v>
      </c>
    </row>
    <row r="188" spans="1:7">
      <c r="A188" s="330"/>
      <c r="B188" s="330"/>
      <c r="C188" s="330" t="s">
        <v>451</v>
      </c>
      <c r="D188" s="334">
        <v>0</v>
      </c>
      <c r="E188" s="330" t="s">
        <v>262</v>
      </c>
      <c r="F188" s="332">
        <v>40269.333333333336</v>
      </c>
      <c r="G188" s="332">
        <v>40270</v>
      </c>
    </row>
    <row r="189" spans="1:7">
      <c r="A189" s="330"/>
      <c r="B189" s="330"/>
      <c r="C189" s="330" t="s">
        <v>452</v>
      </c>
      <c r="D189" s="334">
        <v>0</v>
      </c>
      <c r="E189" s="330" t="s">
        <v>234</v>
      </c>
      <c r="F189" s="332">
        <v>40269.333333333336</v>
      </c>
      <c r="G189" s="332">
        <v>40276</v>
      </c>
    </row>
    <row r="190" spans="1:7">
      <c r="A190" s="330"/>
      <c r="B190" s="330"/>
      <c r="C190" s="330" t="s">
        <v>453</v>
      </c>
      <c r="D190" s="334">
        <v>0</v>
      </c>
      <c r="E190" s="330" t="s">
        <v>259</v>
      </c>
      <c r="F190" s="332">
        <v>40276.333333333336</v>
      </c>
      <c r="G190" s="332">
        <v>40277.708333333336</v>
      </c>
    </row>
    <row r="191" spans="1:7">
      <c r="A191" s="330"/>
      <c r="B191" s="330"/>
      <c r="C191" s="330" t="s">
        <v>454</v>
      </c>
      <c r="D191" s="334">
        <v>0</v>
      </c>
      <c r="E191" s="330" t="s">
        <v>281</v>
      </c>
      <c r="F191" s="332">
        <v>40288.333333333336</v>
      </c>
      <c r="G191" s="332">
        <v>40295</v>
      </c>
    </row>
    <row r="192" spans="1:7">
      <c r="A192" s="330"/>
      <c r="B192" s="330"/>
      <c r="C192" s="330" t="s">
        <v>455</v>
      </c>
      <c r="D192" s="334">
        <v>0</v>
      </c>
      <c r="E192" s="330" t="s">
        <v>236</v>
      </c>
      <c r="F192" s="332">
        <v>40296.333333333336</v>
      </c>
      <c r="G192" s="332">
        <v>40298</v>
      </c>
    </row>
    <row r="193" spans="1:7">
      <c r="A193" s="330"/>
      <c r="B193" s="330"/>
      <c r="C193" s="330" t="s">
        <v>456</v>
      </c>
      <c r="D193" s="334">
        <v>0</v>
      </c>
      <c r="E193" s="330" t="s">
        <v>245</v>
      </c>
      <c r="F193" s="332">
        <v>40288.333333333336</v>
      </c>
      <c r="G193" s="332">
        <v>40291</v>
      </c>
    </row>
    <row r="194" spans="1:7">
      <c r="A194" s="330"/>
      <c r="B194" s="330"/>
      <c r="C194" s="330" t="s">
        <v>457</v>
      </c>
      <c r="D194" s="334">
        <v>0</v>
      </c>
      <c r="E194" s="330" t="s">
        <v>254</v>
      </c>
      <c r="F194" s="332">
        <v>40288.333333333336</v>
      </c>
      <c r="G194" s="332">
        <v>40298</v>
      </c>
    </row>
    <row r="195" spans="1:7">
      <c r="A195" s="330"/>
      <c r="B195" s="330"/>
      <c r="C195" s="330" t="s">
        <v>458</v>
      </c>
      <c r="D195" s="334">
        <v>0</v>
      </c>
      <c r="E195" s="330" t="s">
        <v>254</v>
      </c>
      <c r="F195" s="332">
        <v>40288.333333333336</v>
      </c>
      <c r="G195" s="332">
        <v>40298</v>
      </c>
    </row>
    <row r="196" spans="1:7">
      <c r="A196" s="330"/>
      <c r="B196" s="330"/>
      <c r="C196" s="330" t="s">
        <v>459</v>
      </c>
      <c r="D196" s="334">
        <v>0</v>
      </c>
      <c r="E196" s="330" t="s">
        <v>262</v>
      </c>
      <c r="F196" s="332">
        <v>40297.333333333336</v>
      </c>
      <c r="G196" s="332">
        <v>40298</v>
      </c>
    </row>
    <row r="197" spans="1:7">
      <c r="A197" s="330"/>
      <c r="B197" s="330" t="s">
        <v>460</v>
      </c>
      <c r="C197" s="330"/>
      <c r="D197" s="331">
        <f>SUM(D198:D205)</f>
        <v>0</v>
      </c>
      <c r="E197" s="330" t="s">
        <v>251</v>
      </c>
      <c r="F197" s="332">
        <v>40269.333333333336</v>
      </c>
      <c r="G197" s="332">
        <v>40302.708333333336</v>
      </c>
    </row>
    <row r="198" spans="1:7">
      <c r="A198" s="330"/>
      <c r="B198" s="330"/>
      <c r="C198" s="330" t="s">
        <v>461</v>
      </c>
      <c r="D198" s="334">
        <v>0</v>
      </c>
      <c r="E198" s="330" t="s">
        <v>254</v>
      </c>
      <c r="F198" s="332">
        <v>40288.333333333336</v>
      </c>
      <c r="G198" s="332">
        <v>40298</v>
      </c>
    </row>
    <row r="199" spans="1:7">
      <c r="A199" s="330"/>
      <c r="B199" s="330"/>
      <c r="C199" s="330" t="s">
        <v>462</v>
      </c>
      <c r="D199" s="334">
        <v>0</v>
      </c>
      <c r="E199" s="330" t="s">
        <v>275</v>
      </c>
      <c r="F199" s="332">
        <v>40289.333333333336</v>
      </c>
      <c r="G199" s="332">
        <v>40298</v>
      </c>
    </row>
    <row r="200" spans="1:7">
      <c r="A200" s="330"/>
      <c r="B200" s="330"/>
      <c r="C200" s="330" t="s">
        <v>463</v>
      </c>
      <c r="D200" s="334">
        <v>0</v>
      </c>
      <c r="E200" s="330" t="s">
        <v>254</v>
      </c>
      <c r="F200" s="332">
        <v>40288.333333333336</v>
      </c>
      <c r="G200" s="332">
        <v>40298</v>
      </c>
    </row>
    <row r="201" spans="1:7">
      <c r="A201" s="330"/>
      <c r="B201" s="330"/>
      <c r="C201" s="330" t="s">
        <v>464</v>
      </c>
      <c r="D201" s="334">
        <v>0</v>
      </c>
      <c r="E201" s="330" t="s">
        <v>254</v>
      </c>
      <c r="F201" s="332">
        <v>40288.333333333336</v>
      </c>
      <c r="G201" s="332">
        <v>40298</v>
      </c>
    </row>
    <row r="202" spans="1:7">
      <c r="A202" s="330"/>
      <c r="B202" s="330"/>
      <c r="C202" s="330" t="s">
        <v>465</v>
      </c>
      <c r="D202" s="334">
        <v>0</v>
      </c>
      <c r="E202" s="330" t="s">
        <v>313</v>
      </c>
      <c r="F202" s="332">
        <v>40269.333333333336</v>
      </c>
      <c r="G202" s="332">
        <v>40299</v>
      </c>
    </row>
    <row r="203" spans="1:7">
      <c r="A203" s="330"/>
      <c r="B203" s="330"/>
      <c r="C203" s="330" t="s">
        <v>466</v>
      </c>
      <c r="D203" s="334">
        <v>0</v>
      </c>
      <c r="E203" s="330" t="s">
        <v>313</v>
      </c>
      <c r="F203" s="332">
        <v>40269.333333333336</v>
      </c>
      <c r="G203" s="332">
        <v>40299</v>
      </c>
    </row>
    <row r="204" spans="1:7">
      <c r="A204" s="330"/>
      <c r="B204" s="330"/>
      <c r="C204" s="330" t="s">
        <v>467</v>
      </c>
      <c r="D204" s="334">
        <v>0</v>
      </c>
      <c r="E204" s="330" t="s">
        <v>254</v>
      </c>
      <c r="F204" s="332">
        <v>40288.333333333336</v>
      </c>
      <c r="G204" s="332">
        <v>40298</v>
      </c>
    </row>
    <row r="205" spans="1:7">
      <c r="A205" s="330"/>
      <c r="B205" s="330"/>
      <c r="C205" s="330" t="s">
        <v>468</v>
      </c>
      <c r="D205" s="334">
        <v>0</v>
      </c>
      <c r="E205" s="330" t="s">
        <v>334</v>
      </c>
      <c r="F205" s="332">
        <v>40302.333333333336</v>
      </c>
      <c r="G205" s="332">
        <v>40302.708333333336</v>
      </c>
    </row>
    <row r="206" spans="1:7">
      <c r="A206" s="330"/>
      <c r="B206" s="330"/>
      <c r="C206" s="330"/>
      <c r="D206" s="334"/>
      <c r="E206" s="330"/>
      <c r="F206" s="332"/>
      <c r="G206" s="332"/>
    </row>
    <row r="207" spans="1:7" s="329" customFormat="1">
      <c r="A207" s="326" t="s">
        <v>469</v>
      </c>
      <c r="B207" s="326"/>
      <c r="C207" s="326"/>
      <c r="D207" s="335">
        <f>D208+D209</f>
        <v>0</v>
      </c>
      <c r="E207" s="326" t="s">
        <v>425</v>
      </c>
      <c r="F207" s="328">
        <v>40303.333333333336</v>
      </c>
      <c r="G207" s="328">
        <v>40338.708333333336</v>
      </c>
    </row>
    <row r="208" spans="1:7">
      <c r="A208" s="330"/>
      <c r="B208" s="330" t="s">
        <v>470</v>
      </c>
      <c r="C208" s="330"/>
      <c r="D208" s="334">
        <v>0</v>
      </c>
      <c r="E208" s="330" t="s">
        <v>251</v>
      </c>
      <c r="F208" s="332">
        <v>40303.333333333336</v>
      </c>
      <c r="G208" s="332">
        <v>40337.708333333336</v>
      </c>
    </row>
    <row r="209" spans="1:7">
      <c r="A209" s="330"/>
      <c r="B209" s="330" t="s">
        <v>471</v>
      </c>
      <c r="C209" s="330"/>
      <c r="D209" s="331">
        <f>SUM(D210:D215)</f>
        <v>0</v>
      </c>
      <c r="E209" s="330" t="s">
        <v>232</v>
      </c>
      <c r="F209" s="332">
        <v>40315.333333333336</v>
      </c>
      <c r="G209" s="332">
        <v>40338.708333333336</v>
      </c>
    </row>
    <row r="210" spans="1:7">
      <c r="A210" s="330"/>
      <c r="B210" s="330"/>
      <c r="C210" s="330" t="s">
        <v>472</v>
      </c>
      <c r="D210" s="334">
        <v>0</v>
      </c>
      <c r="E210" s="330" t="s">
        <v>236</v>
      </c>
      <c r="F210" s="332">
        <v>40325.333333333336</v>
      </c>
      <c r="G210" s="332">
        <v>40328</v>
      </c>
    </row>
    <row r="211" spans="1:7">
      <c r="A211" s="330"/>
      <c r="B211" s="330"/>
      <c r="C211" s="330" t="s">
        <v>473</v>
      </c>
      <c r="D211" s="334">
        <v>0</v>
      </c>
      <c r="E211" s="330" t="s">
        <v>254</v>
      </c>
      <c r="F211" s="332">
        <v>40315.333333333336</v>
      </c>
      <c r="G211" s="332">
        <v>40325</v>
      </c>
    </row>
    <row r="212" spans="1:7">
      <c r="A212" s="330"/>
      <c r="B212" s="330"/>
      <c r="C212" s="330" t="s">
        <v>474</v>
      </c>
      <c r="D212" s="334">
        <v>0</v>
      </c>
      <c r="E212" s="330" t="s">
        <v>234</v>
      </c>
      <c r="F212" s="332">
        <v>40315.333333333336</v>
      </c>
      <c r="G212" s="332">
        <v>40323</v>
      </c>
    </row>
    <row r="213" spans="1:7">
      <c r="A213" s="330"/>
      <c r="B213" s="330"/>
      <c r="C213" s="330" t="s">
        <v>475</v>
      </c>
      <c r="D213" s="334">
        <v>0</v>
      </c>
      <c r="E213" s="330" t="s">
        <v>281</v>
      </c>
      <c r="F213" s="332">
        <v>40318.333333333336</v>
      </c>
      <c r="G213" s="332">
        <v>40325</v>
      </c>
    </row>
    <row r="214" spans="1:7">
      <c r="A214" s="330"/>
      <c r="B214" s="330"/>
      <c r="C214" s="330" t="s">
        <v>476</v>
      </c>
      <c r="D214" s="334">
        <v>0</v>
      </c>
      <c r="E214" s="330" t="s">
        <v>228</v>
      </c>
      <c r="F214" s="332">
        <v>40331.333333333336</v>
      </c>
      <c r="G214" s="332">
        <v>40337</v>
      </c>
    </row>
    <row r="215" spans="1:7">
      <c r="A215" s="330"/>
      <c r="B215" s="330"/>
      <c r="C215" s="330" t="s">
        <v>477</v>
      </c>
      <c r="D215" s="334">
        <v>0</v>
      </c>
      <c r="E215" s="330" t="s">
        <v>262</v>
      </c>
      <c r="F215" s="332">
        <v>40338.333333333336</v>
      </c>
      <c r="G215" s="332">
        <v>40338.708333333336</v>
      </c>
    </row>
    <row r="216" spans="1:7">
      <c r="A216" s="330"/>
      <c r="B216" s="330"/>
      <c r="C216" s="330"/>
      <c r="D216" s="334"/>
      <c r="E216" s="332"/>
      <c r="F216" s="332"/>
      <c r="G216" s="332"/>
    </row>
    <row r="217" spans="1:7">
      <c r="A217" s="336"/>
      <c r="B217" s="336"/>
      <c r="C217" s="336"/>
      <c r="D217" s="337"/>
      <c r="E217" s="338"/>
      <c r="F217" s="338"/>
      <c r="G217" s="338"/>
    </row>
  </sheetData>
  <pageMargins left="0.7" right="0.7" top="0.75" bottom="0.75" header="0.3" footer="0.3"/>
  <pageSetup paperSize="9" scale="54" orientation="landscape" r:id="rId1"/>
  <rowBreaks count="7" manualBreakCount="7">
    <brk id="28" max="16383" man="1"/>
    <brk id="76" max="16383" man="1"/>
    <brk id="111" max="16383" man="1"/>
    <brk id="136" max="16383" man="1"/>
    <brk id="161" max="16383" man="1"/>
    <brk id="184" max="16383" man="1"/>
    <brk id="20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46"/>
  <sheetViews>
    <sheetView showGridLines="0" view="pageBreakPreview" topLeftCell="U4" zoomScaleNormal="100" workbookViewId="0">
      <selection activeCell="AB27" sqref="AB27"/>
    </sheetView>
  </sheetViews>
  <sheetFormatPr defaultRowHeight="21"/>
  <cols>
    <col min="1" max="1" width="11.7109375" style="12" customWidth="1"/>
    <col min="2" max="2" width="9.42578125" style="12" customWidth="1"/>
    <col min="3" max="3" width="2" style="12" customWidth="1"/>
    <col min="4" max="4" width="7.42578125" style="12" customWidth="1"/>
    <col min="5" max="5" width="1.140625" style="12" customWidth="1"/>
    <col min="6" max="6" width="2.5703125" style="12" customWidth="1"/>
    <col min="7" max="7" width="1.140625" style="12" customWidth="1"/>
    <col min="8" max="8" width="7.5703125" style="12" customWidth="1"/>
    <col min="9" max="9" width="1.140625" style="12" customWidth="1"/>
    <col min="10" max="10" width="12.7109375" style="12" customWidth="1"/>
    <col min="11" max="12" width="1.42578125" style="12" customWidth="1"/>
    <col min="13" max="13" width="13" style="12" customWidth="1"/>
    <col min="14" max="14" width="1.140625" style="12" customWidth="1"/>
    <col min="15" max="15" width="13.42578125" style="12" customWidth="1"/>
    <col min="16" max="16" width="1.140625" style="12" customWidth="1"/>
    <col min="17" max="17" width="2.42578125" style="12" customWidth="1"/>
    <col min="18" max="18" width="13.85546875" style="12" customWidth="1"/>
    <col min="19" max="19" width="3.7109375" style="12" customWidth="1"/>
    <col min="20" max="20" width="40.7109375" style="12" customWidth="1"/>
    <col min="21" max="21" width="12.140625" style="12" customWidth="1"/>
    <col min="22" max="22" width="11.7109375" style="12" customWidth="1"/>
    <col min="23" max="23" width="9.140625" style="12"/>
    <col min="24" max="24" width="24" style="12" bestFit="1" customWidth="1"/>
    <col min="25" max="25" width="5" style="12" customWidth="1"/>
    <col min="26" max="26" width="3.85546875" style="12" customWidth="1"/>
    <col min="27" max="27" width="2.42578125" style="12" customWidth="1"/>
    <col min="28" max="28" width="8.140625" style="12" customWidth="1"/>
    <col min="29" max="29" width="3.42578125" style="12" customWidth="1"/>
    <col min="30" max="30" width="13.85546875" style="12" customWidth="1"/>
    <col min="31" max="31" width="2.28515625" style="12" customWidth="1"/>
    <col min="32" max="32" width="2" style="12" customWidth="1"/>
    <col min="33" max="33" width="13.85546875" style="12" customWidth="1"/>
    <col min="34" max="34" width="3.42578125" style="12" customWidth="1"/>
    <col min="35" max="35" width="14.5703125" style="12" customWidth="1"/>
    <col min="36" max="36" width="2" style="12" customWidth="1"/>
    <col min="37" max="37" width="3" style="12" customWidth="1"/>
    <col min="38" max="39" width="9.140625" style="12"/>
    <col min="40" max="41" width="21.85546875" style="12" customWidth="1"/>
    <col min="42" max="16384" width="9.140625" style="12"/>
  </cols>
  <sheetData>
    <row r="1" spans="1:41" ht="3" customHeight="1">
      <c r="A1" s="753"/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10"/>
      <c r="T1" s="11"/>
      <c r="Y1" s="748"/>
      <c r="Z1" s="748"/>
      <c r="AA1" s="748"/>
      <c r="AB1" s="748"/>
      <c r="AC1" s="748"/>
    </row>
    <row r="2" spans="1:41" ht="20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X2" s="14"/>
      <c r="Y2" s="15"/>
      <c r="Z2" s="15"/>
      <c r="AA2" s="15"/>
      <c r="AB2" s="15"/>
      <c r="AC2" s="14"/>
      <c r="AD2" s="14"/>
    </row>
    <row r="3" spans="1:41" ht="26.25">
      <c r="A3" s="754" t="s">
        <v>44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16"/>
      <c r="T3" s="17"/>
      <c r="W3" s="18"/>
      <c r="X3" s="19"/>
      <c r="Y3" s="18"/>
    </row>
    <row r="4" spans="1:41" ht="13.5" customHeight="1"/>
    <row r="5" spans="1:41" ht="26.25">
      <c r="A5" s="20" t="s">
        <v>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U5" s="21" t="s">
        <v>46</v>
      </c>
      <c r="V5" s="22"/>
      <c r="W5" s="21" t="s">
        <v>47</v>
      </c>
      <c r="X5" s="23" t="e">
        <f>#REF!</f>
        <v>#REF!</v>
      </c>
      <c r="Y5" s="18"/>
    </row>
    <row r="6" spans="1:41" ht="10.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41" ht="26.25">
      <c r="A7" s="18" t="s">
        <v>48</v>
      </c>
      <c r="B7" s="20" t="s">
        <v>49</v>
      </c>
      <c r="C7" s="20"/>
      <c r="D7" s="20"/>
      <c r="E7" s="20"/>
      <c r="F7" s="20"/>
      <c r="G7" s="20"/>
      <c r="H7" s="20"/>
      <c r="I7" s="20"/>
      <c r="J7" s="20"/>
      <c r="K7" s="751" t="s">
        <v>50</v>
      </c>
      <c r="L7" s="751"/>
      <c r="M7" s="25"/>
      <c r="N7" s="25"/>
      <c r="O7" s="751" t="s">
        <v>51</v>
      </c>
      <c r="P7" s="751"/>
      <c r="Q7" s="24"/>
      <c r="R7" s="24" t="s">
        <v>7</v>
      </c>
      <c r="S7" s="24"/>
      <c r="U7" s="26"/>
      <c r="V7" s="752"/>
      <c r="W7" s="752"/>
      <c r="X7" s="752"/>
      <c r="Y7" s="752"/>
      <c r="Z7" s="752"/>
      <c r="AA7" s="752"/>
      <c r="AB7" s="752"/>
      <c r="AC7" s="28"/>
      <c r="AE7" s="748"/>
      <c r="AF7" s="748"/>
      <c r="AG7" s="749"/>
      <c r="AH7" s="750"/>
      <c r="AI7" s="750"/>
      <c r="AJ7" s="13"/>
      <c r="AL7" s="13"/>
    </row>
    <row r="8" spans="1:41" ht="26.25">
      <c r="A8" s="20"/>
      <c r="B8" s="20" t="s">
        <v>52</v>
      </c>
      <c r="C8" s="20"/>
      <c r="D8" s="20"/>
      <c r="E8" s="20"/>
      <c r="F8" s="20"/>
      <c r="G8" s="20"/>
      <c r="H8" s="20"/>
      <c r="I8" s="20"/>
      <c r="J8" s="20"/>
      <c r="K8" s="751" t="s">
        <v>50</v>
      </c>
      <c r="L8" s="751"/>
      <c r="M8" s="25"/>
      <c r="N8" s="25"/>
      <c r="O8" s="751" t="s">
        <v>53</v>
      </c>
      <c r="P8" s="751"/>
      <c r="Q8" s="24"/>
      <c r="R8" s="24" t="s">
        <v>7</v>
      </c>
      <c r="S8" s="24"/>
      <c r="V8" s="752"/>
      <c r="W8" s="752"/>
      <c r="X8" s="752"/>
      <c r="Y8" s="752"/>
      <c r="Z8" s="752"/>
      <c r="AA8" s="752"/>
      <c r="AB8" s="752"/>
      <c r="AC8" s="28"/>
      <c r="AE8" s="748"/>
      <c r="AF8" s="748"/>
      <c r="AG8" s="749"/>
      <c r="AH8" s="750"/>
      <c r="AI8" s="750"/>
      <c r="AL8" s="13"/>
    </row>
    <row r="9" spans="1:41" ht="31.5">
      <c r="A9" s="20"/>
      <c r="B9" s="20" t="s">
        <v>54</v>
      </c>
      <c r="C9" s="20"/>
      <c r="D9" s="20"/>
      <c r="E9" s="20"/>
      <c r="F9" s="20"/>
      <c r="G9" s="20"/>
      <c r="H9" s="20"/>
      <c r="I9" s="20"/>
      <c r="J9" s="20"/>
      <c r="K9" s="751" t="s">
        <v>50</v>
      </c>
      <c r="L9" s="751"/>
      <c r="M9" s="25"/>
      <c r="N9" s="25"/>
      <c r="O9" s="751" t="s">
        <v>55</v>
      </c>
      <c r="P9" s="751"/>
      <c r="Q9" s="24"/>
      <c r="R9" s="24" t="s">
        <v>7</v>
      </c>
      <c r="S9" s="24"/>
      <c r="V9" s="30"/>
      <c r="W9" s="755" t="s">
        <v>56</v>
      </c>
      <c r="X9" s="755"/>
      <c r="Y9" s="755"/>
      <c r="Z9" s="755"/>
      <c r="AA9" s="755"/>
      <c r="AB9" s="755"/>
      <c r="AC9" s="755"/>
      <c r="AD9" s="755"/>
      <c r="AE9" s="755"/>
      <c r="AF9" s="755"/>
      <c r="AG9" s="755"/>
      <c r="AH9" s="755"/>
      <c r="AI9" s="755"/>
      <c r="AL9" s="13"/>
    </row>
    <row r="10" spans="1:41" ht="26.25">
      <c r="A10" s="20"/>
      <c r="B10" s="20" t="s">
        <v>57</v>
      </c>
      <c r="C10" s="20"/>
      <c r="D10" s="20"/>
      <c r="E10" s="20"/>
      <c r="F10" s="20"/>
      <c r="G10" s="20"/>
      <c r="H10" s="20"/>
      <c r="I10" s="20"/>
      <c r="J10" s="20"/>
      <c r="K10" s="751" t="s">
        <v>50</v>
      </c>
      <c r="L10" s="751"/>
      <c r="M10" s="25"/>
      <c r="N10" s="25"/>
      <c r="O10" s="751" t="s">
        <v>58</v>
      </c>
      <c r="P10" s="751"/>
      <c r="Q10" s="24"/>
      <c r="R10" s="24" t="s">
        <v>59</v>
      </c>
      <c r="S10" s="24"/>
      <c r="U10" s="31"/>
      <c r="V10" s="756"/>
      <c r="W10" s="756"/>
      <c r="X10" s="756"/>
      <c r="Y10" s="756"/>
      <c r="Z10" s="756"/>
      <c r="AA10" s="756"/>
      <c r="AB10" s="756"/>
      <c r="AC10" s="33"/>
      <c r="AD10" s="31"/>
      <c r="AE10" s="756"/>
      <c r="AF10" s="756"/>
      <c r="AG10" s="757"/>
      <c r="AH10" s="758"/>
      <c r="AI10" s="758"/>
      <c r="AJ10" s="31"/>
      <c r="AK10" s="31"/>
      <c r="AL10" s="32"/>
    </row>
    <row r="11" spans="1:41" ht="26.25">
      <c r="A11" s="20"/>
      <c r="B11" s="20" t="s">
        <v>60</v>
      </c>
      <c r="C11" s="20"/>
      <c r="D11" s="20"/>
      <c r="E11" s="20"/>
      <c r="F11" s="20"/>
      <c r="G11" s="20"/>
      <c r="H11" s="20"/>
      <c r="I11" s="20"/>
      <c r="J11" s="20"/>
      <c r="K11" s="751" t="s">
        <v>50</v>
      </c>
      <c r="L11" s="751"/>
      <c r="M11" s="25"/>
      <c r="N11" s="25"/>
      <c r="O11" s="751" t="s">
        <v>61</v>
      </c>
      <c r="P11" s="751"/>
      <c r="Q11" s="24"/>
      <c r="R11" s="24" t="s">
        <v>59</v>
      </c>
      <c r="S11" s="24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41" s="37" customFormat="1" ht="26.25">
      <c r="A12" s="18"/>
      <c r="B12" s="764" t="s">
        <v>62</v>
      </c>
      <c r="C12" s="764" t="s">
        <v>50</v>
      </c>
      <c r="D12" s="764" t="s">
        <v>58</v>
      </c>
      <c r="E12" s="764" t="s">
        <v>63</v>
      </c>
      <c r="F12" s="18"/>
      <c r="G12" s="18" t="s">
        <v>64</v>
      </c>
      <c r="H12" s="34" t="s">
        <v>58</v>
      </c>
      <c r="I12" s="34" t="s">
        <v>63</v>
      </c>
      <c r="J12" s="34" t="s">
        <v>61</v>
      </c>
      <c r="K12" s="35" t="s">
        <v>65</v>
      </c>
      <c r="L12" s="36" t="s">
        <v>64</v>
      </c>
      <c r="M12" s="34" t="s">
        <v>51</v>
      </c>
      <c r="N12" s="34" t="s">
        <v>63</v>
      </c>
      <c r="O12" s="34" t="s">
        <v>53</v>
      </c>
      <c r="P12" s="18" t="s">
        <v>65</v>
      </c>
      <c r="Q12" s="18"/>
      <c r="R12" s="18"/>
      <c r="S12" s="18"/>
      <c r="U12" s="26" t="s">
        <v>66</v>
      </c>
      <c r="V12" s="31" t="s">
        <v>49</v>
      </c>
      <c r="W12" s="31"/>
      <c r="X12" s="31"/>
      <c r="Y12" s="31"/>
      <c r="Z12" s="31"/>
      <c r="AA12" s="31"/>
      <c r="AB12" s="31"/>
      <c r="AC12" s="31"/>
      <c r="AD12" s="31" t="s">
        <v>67</v>
      </c>
      <c r="AE12" s="756" t="s">
        <v>50</v>
      </c>
      <c r="AF12" s="756"/>
      <c r="AG12" s="759" t="e">
        <f>X5</f>
        <v>#REF!</v>
      </c>
      <c r="AH12" s="759"/>
      <c r="AI12" s="759"/>
      <c r="AJ12" s="32"/>
      <c r="AK12" s="32"/>
      <c r="AL12" s="32" t="s">
        <v>7</v>
      </c>
    </row>
    <row r="13" spans="1:41" s="37" customFormat="1" ht="26.25">
      <c r="A13" s="18"/>
      <c r="B13" s="764"/>
      <c r="C13" s="764"/>
      <c r="D13" s="764"/>
      <c r="E13" s="764"/>
      <c r="F13" s="18"/>
      <c r="G13" s="18"/>
      <c r="H13" s="18"/>
      <c r="I13" s="18" t="s">
        <v>64</v>
      </c>
      <c r="J13" s="38" t="s">
        <v>55</v>
      </c>
      <c r="K13" s="765" t="s">
        <v>63</v>
      </c>
      <c r="L13" s="765"/>
      <c r="M13" s="38" t="s">
        <v>53</v>
      </c>
      <c r="N13" s="18" t="s">
        <v>65</v>
      </c>
      <c r="O13" s="18"/>
      <c r="P13" s="18"/>
      <c r="Q13" s="18"/>
      <c r="R13" s="18"/>
      <c r="S13" s="18"/>
      <c r="U13" s="31"/>
      <c r="V13" s="31" t="s">
        <v>52</v>
      </c>
      <c r="W13" s="31"/>
      <c r="X13" s="31"/>
      <c r="Y13" s="31"/>
      <c r="Z13" s="31"/>
      <c r="AA13" s="31"/>
      <c r="AB13" s="31"/>
      <c r="AC13" s="31"/>
      <c r="AD13" s="31" t="s">
        <v>68</v>
      </c>
      <c r="AE13" s="756" t="s">
        <v>50</v>
      </c>
      <c r="AF13" s="756"/>
      <c r="AG13" s="766">
        <v>2000000</v>
      </c>
      <c r="AH13" s="766"/>
      <c r="AI13" s="766"/>
      <c r="AJ13" s="32"/>
      <c r="AK13" s="32"/>
      <c r="AL13" s="32" t="s">
        <v>7</v>
      </c>
      <c r="AN13" s="39" t="s">
        <v>38</v>
      </c>
      <c r="AO13" s="40"/>
    </row>
    <row r="14" spans="1:41" ht="21" customHeight="1">
      <c r="A14" s="20"/>
      <c r="B14" s="41"/>
      <c r="C14" s="41"/>
      <c r="D14" s="41"/>
      <c r="E14" s="41"/>
      <c r="F14" s="20"/>
      <c r="G14" s="20"/>
      <c r="H14" s="20"/>
      <c r="I14" s="20"/>
      <c r="J14" s="24"/>
      <c r="K14" s="42"/>
      <c r="L14" s="42"/>
      <c r="M14" s="24"/>
      <c r="N14" s="20"/>
      <c r="O14" s="20"/>
      <c r="P14" s="20"/>
      <c r="Q14" s="20"/>
      <c r="R14" s="20"/>
      <c r="S14" s="20"/>
      <c r="U14" s="31"/>
      <c r="V14" s="31" t="s">
        <v>54</v>
      </c>
      <c r="W14" s="31"/>
      <c r="X14" s="31"/>
      <c r="Y14" s="31"/>
      <c r="Z14" s="31"/>
      <c r="AA14" s="31"/>
      <c r="AB14" s="31"/>
      <c r="AC14" s="31"/>
      <c r="AD14" s="31" t="s">
        <v>69</v>
      </c>
      <c r="AE14" s="756" t="s">
        <v>50</v>
      </c>
      <c r="AF14" s="756"/>
      <c r="AG14" s="760">
        <v>5000000</v>
      </c>
      <c r="AH14" s="760"/>
      <c r="AI14" s="760"/>
      <c r="AJ14" s="32"/>
      <c r="AK14" s="32"/>
      <c r="AL14" s="32" t="s">
        <v>7</v>
      </c>
      <c r="AN14" s="43" t="s">
        <v>39</v>
      </c>
      <c r="AO14" s="44">
        <v>0</v>
      </c>
    </row>
    <row r="15" spans="1:41" ht="26.25">
      <c r="A15" s="18"/>
      <c r="B15" s="761"/>
      <c r="C15" s="761"/>
      <c r="D15" s="761"/>
      <c r="E15" s="761"/>
      <c r="F15" s="761"/>
      <c r="G15" s="761"/>
      <c r="H15" s="761"/>
      <c r="I15" s="25"/>
      <c r="J15" s="20"/>
      <c r="K15" s="751"/>
      <c r="L15" s="751"/>
      <c r="M15" s="762"/>
      <c r="N15" s="762"/>
      <c r="O15" s="762"/>
      <c r="P15" s="24"/>
      <c r="Q15" s="20"/>
      <c r="R15" s="24"/>
      <c r="S15" s="24"/>
      <c r="U15" s="31"/>
      <c r="V15" s="31" t="s">
        <v>57</v>
      </c>
      <c r="W15" s="31"/>
      <c r="X15" s="31"/>
      <c r="Y15" s="31"/>
      <c r="Z15" s="31"/>
      <c r="AA15" s="31"/>
      <c r="AB15" s="31"/>
      <c r="AC15" s="31"/>
      <c r="AD15" s="31" t="s">
        <v>70</v>
      </c>
      <c r="AE15" s="756" t="s">
        <v>50</v>
      </c>
      <c r="AF15" s="756"/>
      <c r="AG15" s="763">
        <v>1.2684</v>
      </c>
      <c r="AH15" s="763"/>
      <c r="AI15" s="763"/>
      <c r="AJ15" s="32"/>
      <c r="AK15" s="32"/>
      <c r="AL15" s="32" t="s">
        <v>59</v>
      </c>
      <c r="AN15" s="43" t="s">
        <v>40</v>
      </c>
      <c r="AO15" s="44">
        <v>0</v>
      </c>
    </row>
    <row r="16" spans="1:41" ht="23.25">
      <c r="B16" s="752"/>
      <c r="C16" s="752"/>
      <c r="D16" s="752"/>
      <c r="E16" s="752"/>
      <c r="F16" s="752"/>
      <c r="G16" s="752"/>
      <c r="H16" s="752"/>
      <c r="I16" s="28"/>
      <c r="K16" s="748"/>
      <c r="L16" s="748"/>
      <c r="M16" s="749"/>
      <c r="N16" s="749"/>
      <c r="O16" s="749"/>
      <c r="R16" s="13"/>
      <c r="S16" s="13"/>
      <c r="U16" s="31"/>
      <c r="V16" s="31" t="s">
        <v>60</v>
      </c>
      <c r="W16" s="31"/>
      <c r="X16" s="31"/>
      <c r="Y16" s="31"/>
      <c r="Z16" s="31"/>
      <c r="AA16" s="31"/>
      <c r="AB16" s="31"/>
      <c r="AC16" s="31"/>
      <c r="AD16" s="31" t="s">
        <v>71</v>
      </c>
      <c r="AE16" s="756" t="s">
        <v>50</v>
      </c>
      <c r="AF16" s="756"/>
      <c r="AG16" s="767">
        <v>1.2673000000000001</v>
      </c>
      <c r="AH16" s="767"/>
      <c r="AI16" s="767"/>
      <c r="AJ16" s="32"/>
      <c r="AK16" s="32"/>
      <c r="AL16" s="32" t="s">
        <v>59</v>
      </c>
      <c r="AN16" s="43" t="s">
        <v>41</v>
      </c>
      <c r="AO16" s="44">
        <v>0.06</v>
      </c>
    </row>
    <row r="17" spans="1:41" ht="23.25">
      <c r="B17" s="752"/>
      <c r="C17" s="752"/>
      <c r="D17" s="752"/>
      <c r="E17" s="752"/>
      <c r="F17" s="752"/>
      <c r="G17" s="752"/>
      <c r="H17" s="752"/>
      <c r="I17" s="28"/>
      <c r="K17" s="748"/>
      <c r="L17" s="748"/>
      <c r="M17" s="772"/>
      <c r="N17" s="772"/>
      <c r="O17" s="772"/>
      <c r="R17" s="13"/>
      <c r="S17" s="13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3"/>
      <c r="AF17" s="33"/>
      <c r="AG17" s="33"/>
      <c r="AH17" s="33"/>
      <c r="AI17" s="32"/>
      <c r="AJ17" s="32"/>
      <c r="AK17" s="32"/>
      <c r="AL17" s="32"/>
      <c r="AN17" s="43" t="s">
        <v>42</v>
      </c>
      <c r="AO17" s="44">
        <v>7.0000000000000007E-2</v>
      </c>
    </row>
    <row r="18" spans="1:41" s="45" customFormat="1" ht="23.25">
      <c r="B18" s="773"/>
      <c r="C18" s="773"/>
      <c r="D18" s="773"/>
      <c r="E18" s="773"/>
      <c r="F18" s="773"/>
      <c r="G18" s="773"/>
      <c r="H18" s="773"/>
      <c r="I18" s="47"/>
      <c r="K18" s="773"/>
      <c r="L18" s="773"/>
      <c r="M18" s="774"/>
      <c r="N18" s="774"/>
      <c r="O18" s="774"/>
      <c r="R18" s="46"/>
      <c r="S18" s="46"/>
      <c r="U18" s="768" t="s">
        <v>72</v>
      </c>
      <c r="V18" s="769" t="s">
        <v>62</v>
      </c>
      <c r="W18" s="769" t="s">
        <v>50</v>
      </c>
      <c r="X18" s="770">
        <f>AG15</f>
        <v>1.2684</v>
      </c>
      <c r="Y18" s="769" t="s">
        <v>63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N18" s="49"/>
      <c r="AO18" s="50"/>
    </row>
    <row r="19" spans="1:41" ht="23.25">
      <c r="B19" s="13"/>
      <c r="C19" s="13"/>
      <c r="D19" s="13"/>
      <c r="E19" s="13"/>
      <c r="F19" s="13"/>
      <c r="G19" s="13"/>
      <c r="H19" s="13"/>
      <c r="I19" s="28"/>
      <c r="K19" s="13"/>
      <c r="L19" s="13"/>
      <c r="M19" s="51"/>
      <c r="N19" s="52"/>
      <c r="O19" s="52"/>
      <c r="R19" s="13"/>
      <c r="S19" s="13"/>
      <c r="U19" s="768"/>
      <c r="V19" s="769"/>
      <c r="W19" s="769"/>
      <c r="X19" s="770"/>
      <c r="Y19" s="769"/>
      <c r="Z19" s="31"/>
      <c r="AA19" s="48" t="s">
        <v>64</v>
      </c>
      <c r="AB19" s="53">
        <f>AG15</f>
        <v>1.2684</v>
      </c>
      <c r="AC19" s="54" t="s">
        <v>63</v>
      </c>
      <c r="AD19" s="55">
        <f>AG16</f>
        <v>1.2673000000000001</v>
      </c>
      <c r="AE19" s="56" t="s">
        <v>65</v>
      </c>
      <c r="AF19" s="57" t="s">
        <v>64</v>
      </c>
      <c r="AG19" s="58" t="e">
        <f>AG12</f>
        <v>#REF!</v>
      </c>
      <c r="AH19" s="54" t="s">
        <v>63</v>
      </c>
      <c r="AI19" s="59">
        <f>AG13</f>
        <v>2000000</v>
      </c>
      <c r="AJ19" s="48" t="s">
        <v>65</v>
      </c>
      <c r="AK19" s="31"/>
      <c r="AL19" s="31"/>
      <c r="AN19" s="60"/>
      <c r="AO19" s="61"/>
    </row>
    <row r="20" spans="1:41" ht="23.25">
      <c r="A20" s="37"/>
      <c r="B20" s="62"/>
      <c r="C20" s="63"/>
      <c r="D20" s="63"/>
      <c r="E20" s="63"/>
      <c r="F20" s="63"/>
      <c r="G20" s="64"/>
      <c r="H20" s="63"/>
      <c r="I20" s="63"/>
      <c r="J20" s="65"/>
      <c r="K20" s="63"/>
      <c r="L20" s="64"/>
      <c r="M20" s="64"/>
      <c r="N20" s="66"/>
      <c r="O20" s="67"/>
      <c r="P20" s="64"/>
      <c r="Q20" s="64"/>
      <c r="R20" s="63"/>
      <c r="S20" s="13"/>
      <c r="U20" s="768"/>
      <c r="V20" s="769"/>
      <c r="W20" s="769"/>
      <c r="X20" s="770"/>
      <c r="Y20" s="769"/>
      <c r="Z20" s="31"/>
      <c r="AA20" s="31"/>
      <c r="AB20" s="68"/>
      <c r="AC20" s="31" t="s">
        <v>64</v>
      </c>
      <c r="AD20" s="69">
        <f>AG14</f>
        <v>5000000</v>
      </c>
      <c r="AE20" s="771" t="s">
        <v>63</v>
      </c>
      <c r="AF20" s="771"/>
      <c r="AG20" s="70">
        <f>AG13</f>
        <v>2000000</v>
      </c>
      <c r="AH20" s="31" t="s">
        <v>65</v>
      </c>
      <c r="AI20" s="71"/>
      <c r="AJ20" s="31"/>
      <c r="AK20" s="31"/>
      <c r="AL20" s="31"/>
      <c r="AN20" s="72" t="s">
        <v>73</v>
      </c>
      <c r="AO20" s="73" t="e">
        <f>X5</f>
        <v>#REF!</v>
      </c>
    </row>
    <row r="21" spans="1:41" ht="23.25">
      <c r="A21" s="64"/>
      <c r="B21" s="62"/>
      <c r="C21" s="63"/>
      <c r="D21" s="63"/>
      <c r="E21" s="63"/>
      <c r="F21" s="63"/>
      <c r="G21" s="63"/>
      <c r="H21" s="63"/>
      <c r="I21" s="74"/>
      <c r="J21" s="75"/>
      <c r="K21" s="63"/>
      <c r="L21" s="63"/>
      <c r="M21" s="64"/>
      <c r="N21" s="66"/>
      <c r="O21" s="66"/>
      <c r="P21" s="64"/>
      <c r="Q21" s="64"/>
      <c r="R21" s="63"/>
      <c r="S21" s="13"/>
      <c r="U21" s="768"/>
      <c r="V21" s="769"/>
      <c r="W21" s="769"/>
      <c r="X21" s="770"/>
      <c r="Y21" s="769"/>
      <c r="Z21" s="31"/>
      <c r="AA21" s="31"/>
      <c r="AB21" s="68"/>
      <c r="AC21" s="31"/>
      <c r="AD21" s="31"/>
      <c r="AE21" s="31"/>
      <c r="AF21" s="31"/>
      <c r="AG21" s="31"/>
      <c r="AH21" s="31"/>
      <c r="AI21" s="71"/>
      <c r="AJ21" s="31"/>
      <c r="AK21" s="31"/>
      <c r="AL21" s="31"/>
      <c r="AN21" s="76">
        <v>2000000</v>
      </c>
      <c r="AO21" s="77">
        <v>1.2684</v>
      </c>
    </row>
    <row r="22" spans="1:41" ht="23.25">
      <c r="U22" s="768"/>
      <c r="V22" s="769"/>
      <c r="W22" s="769"/>
      <c r="X22" s="770"/>
      <c r="Y22" s="769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N22" s="76">
        <v>5000000</v>
      </c>
      <c r="AO22" s="77">
        <v>1.2673000000000001</v>
      </c>
    </row>
    <row r="23" spans="1:41" ht="23.25">
      <c r="A23" s="37"/>
      <c r="K23" s="748"/>
      <c r="L23" s="748"/>
      <c r="M23" s="779"/>
      <c r="N23" s="779"/>
      <c r="O23" s="779"/>
      <c r="P23" s="13"/>
      <c r="Q23" s="13"/>
      <c r="R23" s="13"/>
      <c r="S23" s="13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N23" s="78"/>
      <c r="AO23" s="79" t="e">
        <f>AO22-((AO22-AO21)*(AO20-AN21)/(AN22-AN21))</f>
        <v>#REF!</v>
      </c>
    </row>
    <row r="24" spans="1:41" ht="23.25">
      <c r="K24" s="748"/>
      <c r="L24" s="748"/>
      <c r="M24" s="780"/>
      <c r="N24" s="780"/>
      <c r="O24" s="780"/>
      <c r="P24" s="13"/>
      <c r="Q24" s="13"/>
      <c r="R24" s="13"/>
      <c r="S24" s="13"/>
      <c r="U24" s="31"/>
      <c r="V24" s="80"/>
      <c r="W24" s="81" t="s">
        <v>50</v>
      </c>
      <c r="X24" s="82" t="e">
        <f>AG15-((AG15-AG16)*(AG12-AG13)/(AG14-AG13))</f>
        <v>#REF!</v>
      </c>
      <c r="Y24" s="32"/>
      <c r="Z24" s="32" t="s">
        <v>74</v>
      </c>
      <c r="AA24" s="32"/>
      <c r="AB24" s="83" t="e">
        <f>ROUND(X24,4)</f>
        <v>#REF!</v>
      </c>
      <c r="AC24" s="31"/>
      <c r="AE24" s="31"/>
      <c r="AF24" s="31"/>
      <c r="AG24" s="82"/>
      <c r="AH24" s="31"/>
      <c r="AI24" s="31"/>
      <c r="AJ24" s="31"/>
      <c r="AK24" s="31"/>
      <c r="AL24" s="31"/>
      <c r="AN24" s="12" t="s">
        <v>75</v>
      </c>
    </row>
    <row r="25" spans="1:41" ht="23.25">
      <c r="K25" s="748"/>
      <c r="L25" s="748"/>
      <c r="M25" s="781"/>
      <c r="N25" s="781"/>
      <c r="O25" s="781"/>
      <c r="P25" s="13"/>
      <c r="Q25" s="13"/>
      <c r="R25" s="13"/>
      <c r="S25" s="13"/>
      <c r="T25" s="64"/>
      <c r="U25" s="31"/>
      <c r="V25" s="31"/>
      <c r="W25" s="31"/>
      <c r="X25" s="31" t="s">
        <v>76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41">
      <c r="K26" s="748"/>
      <c r="L26" s="748"/>
      <c r="M26" s="786"/>
      <c r="N26" s="786"/>
      <c r="O26" s="786"/>
      <c r="P26" s="13"/>
      <c r="Q26" s="13"/>
      <c r="R26" s="13"/>
      <c r="S26" s="13"/>
    </row>
    <row r="27" spans="1:41">
      <c r="K27" s="748"/>
      <c r="L27" s="748"/>
      <c r="M27" s="787"/>
      <c r="N27" s="787"/>
      <c r="O27" s="787"/>
      <c r="P27" s="13"/>
      <c r="Q27" s="13"/>
      <c r="R27" s="13"/>
      <c r="S27" s="13"/>
    </row>
    <row r="28" spans="1:41" ht="26.25">
      <c r="K28" s="28"/>
      <c r="L28" s="28"/>
      <c r="M28" s="28"/>
      <c r="N28" s="28"/>
      <c r="O28" s="13"/>
      <c r="P28" s="13"/>
      <c r="Q28" s="13"/>
      <c r="R28" s="13"/>
      <c r="S28" s="13"/>
      <c r="X28" s="18"/>
    </row>
    <row r="29" spans="1:41" ht="26.25">
      <c r="A29" s="775"/>
      <c r="B29" s="776"/>
      <c r="C29" s="776"/>
      <c r="D29" s="777"/>
      <c r="E29" s="776"/>
      <c r="H29" s="87"/>
      <c r="I29" s="88"/>
      <c r="J29" s="89"/>
      <c r="K29" s="90"/>
      <c r="L29" s="91"/>
      <c r="M29" s="92"/>
      <c r="N29" s="88"/>
      <c r="O29" s="93"/>
      <c r="X29" s="94"/>
    </row>
    <row r="30" spans="1:41" ht="23.25">
      <c r="A30" s="775"/>
      <c r="B30" s="776"/>
      <c r="C30" s="776"/>
      <c r="D30" s="777"/>
      <c r="E30" s="776"/>
      <c r="J30" s="95"/>
      <c r="K30" s="778"/>
      <c r="L30" s="778"/>
      <c r="M30" s="97"/>
      <c r="U30" s="26"/>
      <c r="V30" s="752"/>
      <c r="W30" s="752"/>
      <c r="X30" s="752"/>
      <c r="Y30" s="752"/>
      <c r="Z30" s="752"/>
      <c r="AA30" s="752"/>
      <c r="AB30" s="752"/>
      <c r="AC30" s="28"/>
      <c r="AE30" s="748"/>
      <c r="AF30" s="748"/>
      <c r="AG30" s="749"/>
      <c r="AH30" s="750"/>
      <c r="AI30" s="750"/>
      <c r="AJ30" s="13"/>
      <c r="AL30" s="13"/>
    </row>
    <row r="31" spans="1:41" ht="23.25">
      <c r="A31" s="84"/>
      <c r="B31" s="85"/>
      <c r="C31" s="85"/>
      <c r="D31" s="86"/>
      <c r="E31" s="85"/>
      <c r="J31" s="95"/>
      <c r="K31" s="96"/>
      <c r="L31" s="96"/>
      <c r="M31" s="97"/>
      <c r="U31" s="26"/>
      <c r="V31" s="27"/>
      <c r="W31" s="27"/>
      <c r="X31" s="27"/>
      <c r="Y31" s="27"/>
      <c r="Z31" s="27"/>
      <c r="AA31" s="27"/>
      <c r="AB31" s="27"/>
      <c r="AC31" s="28"/>
      <c r="AE31" s="13"/>
      <c r="AF31" s="13"/>
      <c r="AG31" s="29"/>
      <c r="AH31" s="30"/>
      <c r="AI31" s="30"/>
      <c r="AJ31" s="13"/>
      <c r="AL31" s="13"/>
    </row>
    <row r="32" spans="1:41" s="48" customFormat="1" ht="23.25">
      <c r="B32" s="98"/>
      <c r="C32" s="81"/>
      <c r="D32" s="99"/>
      <c r="E32" s="100"/>
      <c r="F32" s="100"/>
      <c r="G32" s="100"/>
      <c r="U32" s="26"/>
      <c r="V32" s="782"/>
      <c r="W32" s="782"/>
      <c r="X32" s="782"/>
      <c r="Y32" s="782"/>
      <c r="Z32" s="782"/>
      <c r="AA32" s="782"/>
      <c r="AB32" s="782"/>
      <c r="AC32" s="101"/>
      <c r="AE32" s="783"/>
      <c r="AF32" s="783"/>
      <c r="AG32" s="784"/>
      <c r="AH32" s="785"/>
      <c r="AI32" s="785"/>
      <c r="AJ32" s="100"/>
      <c r="AL32" s="100"/>
    </row>
    <row r="33" spans="10:39">
      <c r="V33" s="752"/>
      <c r="W33" s="752"/>
      <c r="X33" s="752"/>
      <c r="Y33" s="752"/>
      <c r="Z33" s="752"/>
      <c r="AA33" s="752"/>
      <c r="AB33" s="752"/>
      <c r="AC33" s="28"/>
      <c r="AE33" s="748"/>
      <c r="AF33" s="748"/>
      <c r="AG33" s="749"/>
      <c r="AH33" s="750"/>
      <c r="AI33" s="750"/>
      <c r="AL33" s="13"/>
    </row>
    <row r="34" spans="10:39">
      <c r="V34" s="752"/>
      <c r="W34" s="752"/>
      <c r="X34" s="752"/>
      <c r="Y34" s="752"/>
      <c r="Z34" s="752"/>
      <c r="AA34" s="752"/>
      <c r="AB34" s="752"/>
      <c r="AC34" s="28"/>
      <c r="AE34" s="748"/>
      <c r="AF34" s="748"/>
      <c r="AG34" s="772"/>
      <c r="AH34" s="772"/>
      <c r="AI34" s="772"/>
      <c r="AL34" s="13"/>
    </row>
    <row r="35" spans="10:39">
      <c r="V35" s="748"/>
      <c r="W35" s="748"/>
      <c r="X35" s="748"/>
      <c r="Y35" s="748"/>
      <c r="Z35" s="748"/>
      <c r="AA35" s="748"/>
      <c r="AB35" s="748"/>
      <c r="AC35" s="28"/>
      <c r="AE35" s="748"/>
      <c r="AF35" s="748"/>
      <c r="AG35" s="779"/>
      <c r="AH35" s="788"/>
      <c r="AI35" s="788"/>
      <c r="AL35" s="13"/>
    </row>
    <row r="36" spans="10:39">
      <c r="J36" s="102"/>
    </row>
    <row r="37" spans="10:39" ht="23.25">
      <c r="J37" s="102"/>
      <c r="U37" s="26"/>
      <c r="AE37" s="748"/>
      <c r="AF37" s="748"/>
      <c r="AG37" s="779"/>
      <c r="AH37" s="788"/>
      <c r="AI37" s="788"/>
      <c r="AJ37" s="13"/>
      <c r="AK37" s="13"/>
      <c r="AL37" s="13"/>
      <c r="AM37" s="37"/>
    </row>
    <row r="38" spans="10:39" ht="21.75">
      <c r="J38" s="102"/>
      <c r="AE38" s="748"/>
      <c r="AF38" s="748"/>
      <c r="AG38" s="780"/>
      <c r="AH38" s="780"/>
      <c r="AI38" s="780"/>
      <c r="AJ38" s="13"/>
      <c r="AK38" s="13"/>
      <c r="AL38" s="13"/>
      <c r="AM38" s="37"/>
    </row>
    <row r="39" spans="10:39">
      <c r="AE39" s="748"/>
      <c r="AF39" s="748"/>
      <c r="AG39" s="781"/>
      <c r="AH39" s="781"/>
      <c r="AI39" s="781"/>
      <c r="AJ39" s="13"/>
      <c r="AK39" s="13"/>
      <c r="AL39" s="13"/>
    </row>
    <row r="40" spans="10:39">
      <c r="AE40" s="748"/>
      <c r="AF40" s="748"/>
      <c r="AG40" s="786"/>
      <c r="AH40" s="786"/>
      <c r="AI40" s="786"/>
      <c r="AJ40" s="13"/>
      <c r="AK40" s="13"/>
      <c r="AL40" s="13"/>
    </row>
    <row r="41" spans="10:39" ht="21" customHeight="1">
      <c r="J41" s="103"/>
      <c r="AE41" s="748"/>
      <c r="AF41" s="748"/>
      <c r="AG41" s="787"/>
      <c r="AH41" s="787"/>
      <c r="AI41" s="787"/>
      <c r="AJ41" s="13"/>
      <c r="AK41" s="13"/>
      <c r="AL41" s="13"/>
    </row>
    <row r="42" spans="10:39" ht="21" customHeight="1">
      <c r="AE42" s="28"/>
      <c r="AF42" s="28"/>
      <c r="AG42" s="28"/>
      <c r="AH42" s="28"/>
      <c r="AI42" s="13"/>
      <c r="AJ42" s="13"/>
      <c r="AK42" s="13"/>
      <c r="AL42" s="13"/>
    </row>
    <row r="43" spans="10:39">
      <c r="U43" s="768"/>
      <c r="V43" s="776"/>
      <c r="W43" s="776"/>
      <c r="X43" s="777"/>
      <c r="Y43" s="776"/>
      <c r="AB43" s="87"/>
      <c r="AC43" s="88"/>
      <c r="AD43" s="89"/>
      <c r="AE43" s="90"/>
      <c r="AF43" s="91"/>
      <c r="AG43" s="92"/>
      <c r="AH43" s="88"/>
      <c r="AI43" s="104"/>
    </row>
    <row r="44" spans="10:39">
      <c r="U44" s="768"/>
      <c r="V44" s="776"/>
      <c r="W44" s="776"/>
      <c r="X44" s="777"/>
      <c r="Y44" s="776"/>
      <c r="AD44" s="105"/>
      <c r="AE44" s="778"/>
      <c r="AF44" s="778"/>
      <c r="AG44" s="106"/>
    </row>
    <row r="46" spans="10:39" ht="23.25">
      <c r="V46" s="80"/>
      <c r="W46" s="81"/>
      <c r="X46" s="82"/>
      <c r="Y46" s="13"/>
      <c r="Z46" s="13"/>
      <c r="AA46" s="13"/>
      <c r="AB46" s="107"/>
    </row>
  </sheetData>
  <mergeCells count="103">
    <mergeCell ref="U43:U44"/>
    <mergeCell ref="V43:V44"/>
    <mergeCell ref="W43:W44"/>
    <mergeCell ref="X43:X44"/>
    <mergeCell ref="Y43:Y44"/>
    <mergeCell ref="AE44:AF44"/>
    <mergeCell ref="AE39:AF39"/>
    <mergeCell ref="AG39:AI39"/>
    <mergeCell ref="AE40:AF40"/>
    <mergeCell ref="AG40:AI40"/>
    <mergeCell ref="AE41:AF41"/>
    <mergeCell ref="AG41:AI41"/>
    <mergeCell ref="V35:AB35"/>
    <mergeCell ref="AE35:AF35"/>
    <mergeCell ref="AG35:AI35"/>
    <mergeCell ref="AE37:AF37"/>
    <mergeCell ref="AG37:AI37"/>
    <mergeCell ref="AE38:AF38"/>
    <mergeCell ref="AG38:AI38"/>
    <mergeCell ref="V33:AB33"/>
    <mergeCell ref="AE33:AF33"/>
    <mergeCell ref="AG33:AI33"/>
    <mergeCell ref="V34:AB34"/>
    <mergeCell ref="AE34:AF34"/>
    <mergeCell ref="AG34:AI34"/>
    <mergeCell ref="V30:AB30"/>
    <mergeCell ref="AE30:AF30"/>
    <mergeCell ref="AG30:AI30"/>
    <mergeCell ref="V32:AB32"/>
    <mergeCell ref="AE32:AF32"/>
    <mergeCell ref="AG32:AI32"/>
    <mergeCell ref="K26:L26"/>
    <mergeCell ref="M26:O26"/>
    <mergeCell ref="K27:L27"/>
    <mergeCell ref="M27:O27"/>
    <mergeCell ref="A29:A30"/>
    <mergeCell ref="B29:B30"/>
    <mergeCell ref="C29:C30"/>
    <mergeCell ref="D29:D30"/>
    <mergeCell ref="E29:E30"/>
    <mergeCell ref="K30:L30"/>
    <mergeCell ref="K23:L23"/>
    <mergeCell ref="M23:O23"/>
    <mergeCell ref="K24:L24"/>
    <mergeCell ref="M24:O24"/>
    <mergeCell ref="K25:L25"/>
    <mergeCell ref="M25:O25"/>
    <mergeCell ref="B16:H16"/>
    <mergeCell ref="K16:L16"/>
    <mergeCell ref="M16:O16"/>
    <mergeCell ref="AE16:AF16"/>
    <mergeCell ref="AG16:AI16"/>
    <mergeCell ref="U18:U22"/>
    <mergeCell ref="V18:V22"/>
    <mergeCell ref="W18:W22"/>
    <mergeCell ref="X18:X22"/>
    <mergeCell ref="Y18:Y22"/>
    <mergeCell ref="AE20:AF20"/>
    <mergeCell ref="B17:H17"/>
    <mergeCell ref="K17:L17"/>
    <mergeCell ref="M17:O17"/>
    <mergeCell ref="B18:H18"/>
    <mergeCell ref="K18:L18"/>
    <mergeCell ref="M18:O18"/>
    <mergeCell ref="AE14:AF14"/>
    <mergeCell ref="AG14:AI14"/>
    <mergeCell ref="K11:L11"/>
    <mergeCell ref="O11:P11"/>
    <mergeCell ref="B15:H15"/>
    <mergeCell ref="K15:L15"/>
    <mergeCell ref="M15:O15"/>
    <mergeCell ref="AE15:AF15"/>
    <mergeCell ref="AG15:AI15"/>
    <mergeCell ref="B12:B13"/>
    <mergeCell ref="C12:C13"/>
    <mergeCell ref="D12:D13"/>
    <mergeCell ref="E12:E13"/>
    <mergeCell ref="K13:L13"/>
    <mergeCell ref="AE13:AF13"/>
    <mergeCell ref="AG13:AI13"/>
    <mergeCell ref="K9:L9"/>
    <mergeCell ref="O9:P9"/>
    <mergeCell ref="W9:AI9"/>
    <mergeCell ref="K10:L10"/>
    <mergeCell ref="O10:P10"/>
    <mergeCell ref="V10:AB10"/>
    <mergeCell ref="AE10:AF10"/>
    <mergeCell ref="AG10:AI10"/>
    <mergeCell ref="AE12:AF12"/>
    <mergeCell ref="AG12:AI12"/>
    <mergeCell ref="AE7:AF7"/>
    <mergeCell ref="AG7:AI7"/>
    <mergeCell ref="K8:L8"/>
    <mergeCell ref="O8:P8"/>
    <mergeCell ref="V8:AB8"/>
    <mergeCell ref="AE8:AF8"/>
    <mergeCell ref="AG8:AI8"/>
    <mergeCell ref="A1:R1"/>
    <mergeCell ref="Y1:AC1"/>
    <mergeCell ref="A3:R3"/>
    <mergeCell ref="K7:L7"/>
    <mergeCell ref="O7:P7"/>
    <mergeCell ref="V7:AB7"/>
  </mergeCells>
  <printOptions horizontalCentered="1"/>
  <pageMargins left="0.31496062992125984" right="0.23622047244094491" top="0.59055118110236227" bottom="0.59055118110236227" header="0" footer="0"/>
  <pageSetup paperSize="9" scale="95" orientation="landscape" horizontalDpi="4294967293" verticalDpi="4294967293" r:id="rId1"/>
  <headerFooter alignWithMargins="0"/>
  <rowBreaks count="1" manualBreakCount="1">
    <brk id="24" max="16383" man="1"/>
  </rowBreaks>
  <colBreaks count="1" manualBreakCount="1">
    <brk id="2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M11"/>
  <sheetViews>
    <sheetView showGridLines="0" workbookViewId="0"/>
  </sheetViews>
  <sheetFormatPr defaultRowHeight="21"/>
  <cols>
    <col min="1" max="16384" width="9.140625" style="12"/>
  </cols>
  <sheetData>
    <row r="2" spans="1:13" ht="29.25">
      <c r="A2" s="189" t="s">
        <v>96</v>
      </c>
    </row>
    <row r="3" spans="1:13" ht="29.25">
      <c r="A3" s="189" t="s">
        <v>97</v>
      </c>
    </row>
    <row r="11" spans="1:13">
      <c r="M11" s="190"/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50"/>
  <sheetViews>
    <sheetView showGridLines="0" view="pageBreakPreview" topLeftCell="A7" zoomScale="85" zoomScaleNormal="100" zoomScaleSheetLayoutView="85" zoomScalePageLayoutView="30" workbookViewId="0">
      <selection activeCell="T13" sqref="T13"/>
    </sheetView>
  </sheetViews>
  <sheetFormatPr defaultRowHeight="18.75"/>
  <cols>
    <col min="1" max="1" width="6.140625" style="207" customWidth="1"/>
    <col min="2" max="2" width="3" style="303" customWidth="1"/>
    <col min="3" max="3" width="50.140625" style="228" customWidth="1"/>
    <col min="4" max="6" width="9.140625" style="203" hidden="1" customWidth="1"/>
    <col min="7" max="7" width="9.140625" style="204" hidden="1" customWidth="1"/>
    <col min="8" max="8" width="9.140625" style="203" hidden="1" customWidth="1"/>
    <col min="9" max="9" width="13.85546875" style="203" hidden="1" customWidth="1"/>
    <col min="10" max="10" width="9.5703125" style="229" customWidth="1"/>
    <col min="11" max="11" width="7.28515625" style="230" customWidth="1"/>
    <col min="12" max="12" width="10.28515625" style="229" customWidth="1"/>
    <col min="13" max="13" width="13.140625" style="231" customWidth="1"/>
    <col min="14" max="14" width="9.7109375" style="231" customWidth="1"/>
    <col min="15" max="15" width="13.140625" style="229" customWidth="1"/>
    <col min="16" max="16" width="13.140625" style="231" customWidth="1"/>
    <col min="17" max="17" width="13.7109375" style="207" customWidth="1"/>
    <col min="18" max="18" width="12.28515625" style="207" customWidth="1"/>
    <col min="19" max="16384" width="9.140625" style="207"/>
  </cols>
  <sheetData>
    <row r="1" spans="1:18" ht="22.5" customHeight="1">
      <c r="A1" s="201" t="s">
        <v>533</v>
      </c>
      <c r="B1" s="295"/>
      <c r="C1" s="202"/>
      <c r="J1" s="418" t="s">
        <v>530</v>
      </c>
      <c r="K1" s="205"/>
      <c r="L1" s="201"/>
      <c r="M1" s="206"/>
      <c r="N1" s="201"/>
      <c r="O1" s="201"/>
      <c r="P1" s="201"/>
      <c r="Q1" s="201"/>
    </row>
    <row r="2" spans="1:18" ht="22.5" customHeight="1">
      <c r="A2" s="201" t="s">
        <v>77</v>
      </c>
      <c r="B2" s="295"/>
      <c r="C2" s="202"/>
      <c r="F2" s="208"/>
      <c r="G2" s="209"/>
      <c r="H2" s="208"/>
      <c r="I2" s="208"/>
      <c r="J2" s="201"/>
      <c r="K2" s="205"/>
      <c r="L2" s="201"/>
      <c r="M2" s="201" t="s">
        <v>80</v>
      </c>
      <c r="N2" s="201"/>
      <c r="O2" s="201"/>
      <c r="P2" s="206"/>
      <c r="Q2" s="201"/>
    </row>
    <row r="3" spans="1:18" ht="22.5" customHeight="1">
      <c r="A3" s="201" t="s">
        <v>43</v>
      </c>
      <c r="B3" s="295"/>
      <c r="C3" s="202"/>
      <c r="J3" s="201"/>
      <c r="K3" s="205"/>
      <c r="L3" s="201"/>
      <c r="M3" s="202" t="s">
        <v>32</v>
      </c>
      <c r="N3" s="201"/>
      <c r="O3" s="201"/>
      <c r="P3" s="210"/>
      <c r="Q3" s="201"/>
    </row>
    <row r="4" spans="1:18" ht="22.5" customHeight="1">
      <c r="A4" s="211" t="s">
        <v>527</v>
      </c>
      <c r="B4" s="296"/>
      <c r="C4" s="212"/>
      <c r="D4" s="213"/>
      <c r="E4" s="213"/>
      <c r="G4" s="214"/>
      <c r="H4" s="215"/>
      <c r="I4" s="215"/>
      <c r="J4" s="216"/>
      <c r="K4" s="205"/>
      <c r="L4" s="201"/>
      <c r="M4" s="201" t="s">
        <v>36</v>
      </c>
      <c r="N4" s="201"/>
      <c r="O4" s="800">
        <v>239315</v>
      </c>
      <c r="P4" s="800"/>
      <c r="Q4" s="201"/>
    </row>
    <row r="5" spans="1:18" s="201" customFormat="1" ht="22.5" customHeight="1">
      <c r="A5" s="381" t="s">
        <v>8</v>
      </c>
      <c r="B5" s="297"/>
      <c r="C5" s="289" t="s">
        <v>0</v>
      </c>
      <c r="D5" s="801" t="s">
        <v>17</v>
      </c>
      <c r="E5" s="802"/>
      <c r="F5" s="802"/>
      <c r="G5" s="802"/>
      <c r="H5" s="803"/>
      <c r="I5" s="217"/>
      <c r="J5" s="804" t="s">
        <v>10</v>
      </c>
      <c r="K5" s="805"/>
      <c r="L5" s="804" t="s">
        <v>11</v>
      </c>
      <c r="M5" s="805"/>
      <c r="N5" s="804" t="s">
        <v>5</v>
      </c>
      <c r="O5" s="805"/>
      <c r="P5" s="290" t="s">
        <v>6</v>
      </c>
      <c r="Q5" s="789" t="s">
        <v>12</v>
      </c>
    </row>
    <row r="6" spans="1:18" s="201" customFormat="1" ht="22.5" customHeight="1">
      <c r="A6" s="382" t="s">
        <v>9</v>
      </c>
      <c r="B6" s="298"/>
      <c r="C6" s="291"/>
      <c r="D6" s="218" t="s">
        <v>13</v>
      </c>
      <c r="E6" s="218" t="s">
        <v>14</v>
      </c>
      <c r="F6" s="218" t="s">
        <v>15</v>
      </c>
      <c r="G6" s="219" t="s">
        <v>1</v>
      </c>
      <c r="H6" s="218" t="s">
        <v>10</v>
      </c>
      <c r="I6" s="218" t="s">
        <v>4</v>
      </c>
      <c r="J6" s="383" t="s">
        <v>1</v>
      </c>
      <c r="K6" s="292" t="s">
        <v>2</v>
      </c>
      <c r="L6" s="382" t="s">
        <v>3</v>
      </c>
      <c r="M6" s="290" t="s">
        <v>4</v>
      </c>
      <c r="N6" s="290" t="s">
        <v>3</v>
      </c>
      <c r="O6" s="292" t="s">
        <v>4</v>
      </c>
      <c r="P6" s="290" t="s">
        <v>7</v>
      </c>
      <c r="Q6" s="790"/>
    </row>
    <row r="7" spans="1:18" s="201" customFormat="1">
      <c r="A7" s="304">
        <v>1</v>
      </c>
      <c r="B7" s="299"/>
      <c r="C7" s="310" t="s">
        <v>522</v>
      </c>
      <c r="D7" s="286"/>
      <c r="E7" s="286"/>
      <c r="F7" s="286"/>
      <c r="G7" s="287"/>
      <c r="H7" s="286"/>
      <c r="I7" s="286"/>
      <c r="J7" s="283"/>
      <c r="K7" s="283"/>
      <c r="L7" s="311"/>
      <c r="M7" s="284"/>
      <c r="N7" s="311"/>
      <c r="O7" s="284"/>
      <c r="P7" s="284"/>
      <c r="Q7" s="285"/>
      <c r="R7" s="232"/>
    </row>
    <row r="8" spans="1:18">
      <c r="A8" s="307"/>
      <c r="B8" s="301" t="s">
        <v>524</v>
      </c>
      <c r="C8" s="308" t="s">
        <v>213</v>
      </c>
      <c r="D8" s="221">
        <v>99.6</v>
      </c>
      <c r="E8" s="221"/>
      <c r="F8" s="275">
        <v>25</v>
      </c>
      <c r="G8" s="276">
        <f>D8*F8</f>
        <v>2490</v>
      </c>
      <c r="H8" s="221">
        <f>G8/6</f>
        <v>415</v>
      </c>
      <c r="I8" s="276">
        <f>(D8*8)</f>
        <v>796.8</v>
      </c>
      <c r="J8" s="236">
        <v>5</v>
      </c>
      <c r="K8" s="236" t="s">
        <v>34</v>
      </c>
      <c r="L8" s="309">
        <v>2490</v>
      </c>
      <c r="M8" s="223">
        <f>ROUND(J8*L8,2)</f>
        <v>12450</v>
      </c>
      <c r="N8" s="309">
        <v>200.95</v>
      </c>
      <c r="O8" s="223">
        <f>ROUND(J8*N8,2)</f>
        <v>1004.75</v>
      </c>
      <c r="P8" s="223">
        <f>ROUND(M8+O8,2)</f>
        <v>13454.75</v>
      </c>
      <c r="Q8" s="224"/>
      <c r="R8" s="220"/>
    </row>
    <row r="9" spans="1:18" hidden="1">
      <c r="A9" s="307"/>
      <c r="B9" s="301"/>
      <c r="C9" s="272"/>
      <c r="D9" s="221"/>
      <c r="E9" s="221"/>
      <c r="F9" s="221"/>
      <c r="G9" s="222"/>
      <c r="H9" s="221"/>
      <c r="I9" s="274">
        <f>SUM(H9:H11)</f>
        <v>28.4</v>
      </c>
      <c r="J9" s="236"/>
      <c r="K9" s="236"/>
      <c r="L9" s="309"/>
      <c r="M9" s="223"/>
      <c r="N9" s="309"/>
      <c r="O9" s="223"/>
      <c r="P9" s="223"/>
      <c r="Q9" s="224"/>
      <c r="R9" s="220"/>
    </row>
    <row r="10" spans="1:18" hidden="1">
      <c r="A10" s="307"/>
      <c r="B10" s="301"/>
      <c r="C10" s="272" t="s">
        <v>211</v>
      </c>
      <c r="D10" s="221"/>
      <c r="E10" s="221"/>
      <c r="F10" s="221"/>
      <c r="G10" s="222"/>
      <c r="H10" s="221"/>
      <c r="I10" s="293">
        <f>I9/6</f>
        <v>4.7333333333333334</v>
      </c>
      <c r="J10" s="236"/>
      <c r="K10" s="236"/>
      <c r="L10" s="309"/>
      <c r="M10" s="223"/>
      <c r="N10" s="309"/>
      <c r="O10" s="223"/>
      <c r="P10" s="223"/>
      <c r="Q10" s="224"/>
      <c r="R10" s="220"/>
    </row>
    <row r="11" spans="1:18" hidden="1">
      <c r="A11" s="307"/>
      <c r="B11" s="301"/>
      <c r="C11" s="272"/>
      <c r="D11" s="221">
        <f>13+13+1.2+1.2</f>
        <v>28.4</v>
      </c>
      <c r="E11" s="221"/>
      <c r="F11" s="221"/>
      <c r="G11" s="222">
        <v>1</v>
      </c>
      <c r="H11" s="221">
        <f>D11*G11</f>
        <v>28.4</v>
      </c>
      <c r="I11" s="221"/>
      <c r="J11" s="236"/>
      <c r="K11" s="236"/>
      <c r="L11" s="309"/>
      <c r="M11" s="223"/>
      <c r="N11" s="309"/>
      <c r="O11" s="223"/>
      <c r="P11" s="223"/>
      <c r="Q11" s="224"/>
      <c r="R11" s="220"/>
    </row>
    <row r="12" spans="1:18" hidden="1">
      <c r="A12" s="307"/>
      <c r="B12" s="301"/>
      <c r="C12" s="272"/>
      <c r="D12" s="221"/>
      <c r="E12" s="221"/>
      <c r="F12" s="221"/>
      <c r="G12" s="222"/>
      <c r="H12" s="221"/>
      <c r="I12" s="221"/>
      <c r="J12" s="236"/>
      <c r="K12" s="236"/>
      <c r="L12" s="309"/>
      <c r="M12" s="223"/>
      <c r="N12" s="309"/>
      <c r="O12" s="223"/>
      <c r="P12" s="223"/>
      <c r="Q12" s="224"/>
      <c r="R12" s="220"/>
    </row>
    <row r="13" spans="1:18">
      <c r="A13" s="307"/>
      <c r="B13" s="301" t="s">
        <v>524</v>
      </c>
      <c r="C13" s="308" t="s">
        <v>214</v>
      </c>
      <c r="D13" s="221">
        <v>57.3</v>
      </c>
      <c r="E13" s="221"/>
      <c r="F13" s="275">
        <v>25</v>
      </c>
      <c r="G13" s="276">
        <f>D13*F13</f>
        <v>1432.5</v>
      </c>
      <c r="H13" s="221">
        <f>G13/6</f>
        <v>238.75</v>
      </c>
      <c r="I13" s="276">
        <f>(D13*8)</f>
        <v>458.4</v>
      </c>
      <c r="J13" s="236">
        <v>5</v>
      </c>
      <c r="K13" s="236" t="s">
        <v>34</v>
      </c>
      <c r="L13" s="309">
        <v>1432.5</v>
      </c>
      <c r="M13" s="223">
        <f>ROUND(J13*L13,2)</f>
        <v>7162.5</v>
      </c>
      <c r="N13" s="309">
        <v>133.97</v>
      </c>
      <c r="O13" s="223">
        <f>ROUND(J13*N13,2)</f>
        <v>669.85</v>
      </c>
      <c r="P13" s="223">
        <f>ROUND(M13+O13,2)</f>
        <v>7832.35</v>
      </c>
      <c r="Q13" s="224"/>
      <c r="R13" s="220"/>
    </row>
    <row r="14" spans="1:18" hidden="1">
      <c r="A14" s="307"/>
      <c r="B14" s="301"/>
      <c r="C14" s="272"/>
      <c r="D14" s="221"/>
      <c r="E14" s="221"/>
      <c r="F14" s="221"/>
      <c r="G14" s="222"/>
      <c r="H14" s="221"/>
      <c r="I14" s="274">
        <f>SUM(H14:H17)</f>
        <v>28.6</v>
      </c>
      <c r="J14" s="236"/>
      <c r="K14" s="236"/>
      <c r="L14" s="309"/>
      <c r="M14" s="223"/>
      <c r="N14" s="309"/>
      <c r="O14" s="223"/>
      <c r="P14" s="223"/>
      <c r="Q14" s="224"/>
      <c r="R14" s="220"/>
    </row>
    <row r="15" spans="1:18" hidden="1">
      <c r="A15" s="307"/>
      <c r="B15" s="301"/>
      <c r="C15" s="272" t="s">
        <v>211</v>
      </c>
      <c r="D15" s="221"/>
      <c r="E15" s="221"/>
      <c r="F15" s="221"/>
      <c r="G15" s="222"/>
      <c r="H15" s="221"/>
      <c r="I15" s="293">
        <f>I14/6</f>
        <v>4.7666666666666666</v>
      </c>
      <c r="J15" s="236"/>
      <c r="K15" s="236"/>
      <c r="L15" s="309"/>
      <c r="M15" s="223"/>
      <c r="N15" s="309"/>
      <c r="O15" s="223"/>
      <c r="P15" s="223"/>
      <c r="Q15" s="224"/>
      <c r="R15" s="220"/>
    </row>
    <row r="16" spans="1:18" hidden="1">
      <c r="A16" s="307"/>
      <c r="B16" s="301"/>
      <c r="C16" s="272"/>
      <c r="D16" s="221"/>
      <c r="E16" s="221"/>
      <c r="F16" s="221"/>
      <c r="G16" s="222"/>
      <c r="H16" s="221"/>
      <c r="I16" s="274"/>
      <c r="J16" s="236"/>
      <c r="K16" s="236"/>
      <c r="L16" s="309"/>
      <c r="M16" s="223"/>
      <c r="N16" s="309"/>
      <c r="O16" s="223"/>
      <c r="P16" s="223"/>
      <c r="Q16" s="224"/>
      <c r="R16" s="220"/>
    </row>
    <row r="17" spans="1:18" hidden="1">
      <c r="A17" s="307"/>
      <c r="B17" s="301"/>
      <c r="C17" s="272"/>
      <c r="D17" s="221">
        <f>(1*13)+(1.3*12)</f>
        <v>28.6</v>
      </c>
      <c r="E17" s="221"/>
      <c r="F17" s="221"/>
      <c r="G17" s="222">
        <v>1</v>
      </c>
      <c r="H17" s="221">
        <f>D17*G17</f>
        <v>28.6</v>
      </c>
      <c r="I17" s="274"/>
      <c r="J17" s="236"/>
      <c r="K17" s="236"/>
      <c r="L17" s="309"/>
      <c r="M17" s="223"/>
      <c r="N17" s="309"/>
      <c r="O17" s="223"/>
      <c r="P17" s="223"/>
      <c r="Q17" s="224"/>
      <c r="R17" s="220"/>
    </row>
    <row r="18" spans="1:18" hidden="1">
      <c r="A18" s="307"/>
      <c r="B18" s="301"/>
      <c r="C18" s="272"/>
      <c r="D18" s="221"/>
      <c r="E18" s="221"/>
      <c r="F18" s="221"/>
      <c r="G18" s="222"/>
      <c r="H18" s="221"/>
      <c r="I18" s="274"/>
      <c r="J18" s="236"/>
      <c r="K18" s="236"/>
      <c r="L18" s="309"/>
      <c r="M18" s="223"/>
      <c r="N18" s="309"/>
      <c r="O18" s="223"/>
      <c r="P18" s="223"/>
      <c r="Q18" s="224"/>
      <c r="R18" s="220"/>
    </row>
    <row r="19" spans="1:18">
      <c r="A19" s="307"/>
      <c r="B19" s="301" t="s">
        <v>524</v>
      </c>
      <c r="C19" s="308" t="s">
        <v>212</v>
      </c>
      <c r="D19" s="221"/>
      <c r="E19" s="221"/>
      <c r="F19" s="221"/>
      <c r="G19" s="222"/>
      <c r="H19" s="221"/>
      <c r="I19" s="274">
        <f>SUM(H20:H21)</f>
        <v>4</v>
      </c>
      <c r="J19" s="236">
        <v>4</v>
      </c>
      <c r="K19" s="236" t="s">
        <v>79</v>
      </c>
      <c r="L19" s="309">
        <v>60</v>
      </c>
      <c r="M19" s="223">
        <f>ROUND(J19*L19,2)</f>
        <v>240</v>
      </c>
      <c r="N19" s="309">
        <v>19.43</v>
      </c>
      <c r="O19" s="223">
        <f>ROUND(J19*N19,2)</f>
        <v>77.72</v>
      </c>
      <c r="P19" s="223">
        <f>ROUND(M19+O19,2)</f>
        <v>317.72000000000003</v>
      </c>
      <c r="Q19" s="224"/>
      <c r="R19" s="220"/>
    </row>
    <row r="20" spans="1:18" hidden="1">
      <c r="A20" s="307"/>
      <c r="B20" s="301"/>
      <c r="C20" s="272" t="s">
        <v>209</v>
      </c>
      <c r="D20" s="221">
        <f>0.125+0.125+0.125+0.125</f>
        <v>0.5</v>
      </c>
      <c r="E20" s="221">
        <f>J8</f>
        <v>5</v>
      </c>
      <c r="F20" s="221"/>
      <c r="G20" s="222"/>
      <c r="H20" s="221">
        <f>E20*D20</f>
        <v>2.5</v>
      </c>
      <c r="I20" s="221"/>
      <c r="J20" s="236"/>
      <c r="K20" s="236"/>
      <c r="L20" s="309"/>
      <c r="M20" s="223"/>
      <c r="N20" s="309"/>
      <c r="O20" s="223"/>
      <c r="P20" s="223"/>
      <c r="Q20" s="224"/>
      <c r="R20" s="220"/>
    </row>
    <row r="21" spans="1:18" hidden="1">
      <c r="A21" s="307"/>
      <c r="B21" s="301"/>
      <c r="C21" s="272" t="s">
        <v>210</v>
      </c>
      <c r="D21" s="221">
        <f>0.075+0.075+0.075+0.075</f>
        <v>0.3</v>
      </c>
      <c r="E21" s="221">
        <f>J13</f>
        <v>5</v>
      </c>
      <c r="F21" s="221"/>
      <c r="G21" s="222"/>
      <c r="H21" s="221">
        <f>E21*D21</f>
        <v>1.5</v>
      </c>
      <c r="I21" s="221"/>
      <c r="J21" s="236"/>
      <c r="K21" s="236"/>
      <c r="L21" s="309"/>
      <c r="M21" s="223"/>
      <c r="N21" s="309"/>
      <c r="O21" s="223"/>
      <c r="P21" s="223"/>
      <c r="Q21" s="224"/>
      <c r="R21" s="220"/>
    </row>
    <row r="22" spans="1:18">
      <c r="A22" s="307"/>
      <c r="B22" s="301"/>
      <c r="C22" s="312" t="s">
        <v>124</v>
      </c>
      <c r="D22" s="221"/>
      <c r="E22" s="221"/>
      <c r="F22" s="221"/>
      <c r="G22" s="222"/>
      <c r="H22" s="221"/>
      <c r="I22" s="221"/>
      <c r="J22" s="236"/>
      <c r="K22" s="236"/>
      <c r="L22" s="309"/>
      <c r="M22" s="233">
        <f>SUM(M8:M21)</f>
        <v>19852.5</v>
      </c>
      <c r="N22" s="235"/>
      <c r="O22" s="233">
        <f>SUM(O8:O21)</f>
        <v>1752.32</v>
      </c>
      <c r="P22" s="233">
        <f>ROUND(M22+O22,2)</f>
        <v>21604.82</v>
      </c>
      <c r="Q22" s="224"/>
      <c r="R22" s="220"/>
    </row>
    <row r="23" spans="1:18">
      <c r="A23" s="313"/>
      <c r="B23" s="302"/>
      <c r="C23" s="314"/>
      <c r="D23" s="278"/>
      <c r="E23" s="278"/>
      <c r="F23" s="278"/>
      <c r="G23" s="279"/>
      <c r="H23" s="278"/>
      <c r="I23" s="278"/>
      <c r="J23" s="241"/>
      <c r="K23" s="241"/>
      <c r="L23" s="315"/>
      <c r="M23" s="280"/>
      <c r="N23" s="281"/>
      <c r="O23" s="280"/>
      <c r="P23" s="280"/>
      <c r="Q23" s="282"/>
      <c r="R23" s="220"/>
    </row>
    <row r="24" spans="1:18" s="238" customFormat="1">
      <c r="A24" s="388"/>
      <c r="B24" s="389"/>
      <c r="C24" s="390" t="s">
        <v>526</v>
      </c>
      <c r="D24" s="390"/>
      <c r="E24" s="390"/>
      <c r="F24" s="390"/>
      <c r="G24" s="390"/>
      <c r="H24" s="390"/>
      <c r="I24" s="390"/>
      <c r="J24" s="391"/>
      <c r="K24" s="391"/>
      <c r="L24" s="392"/>
      <c r="M24" s="392">
        <f>M22</f>
        <v>19852.5</v>
      </c>
      <c r="N24" s="392"/>
      <c r="O24" s="392">
        <f>O22</f>
        <v>1752.32</v>
      </c>
      <c r="P24" s="392">
        <f>ROUND(M24+O24,2)</f>
        <v>21604.82</v>
      </c>
      <c r="Q24" s="391"/>
      <c r="R24" s="220"/>
    </row>
    <row r="25" spans="1:18" s="201" customFormat="1">
      <c r="A25" s="304">
        <v>2</v>
      </c>
      <c r="B25" s="299"/>
      <c r="C25" s="310" t="s">
        <v>531</v>
      </c>
      <c r="D25" s="286"/>
      <c r="E25" s="286"/>
      <c r="F25" s="286"/>
      <c r="G25" s="287"/>
      <c r="H25" s="286"/>
      <c r="I25" s="286"/>
      <c r="J25" s="283"/>
      <c r="K25" s="283"/>
      <c r="L25" s="311"/>
      <c r="M25" s="284"/>
      <c r="N25" s="311"/>
      <c r="O25" s="284"/>
      <c r="P25" s="284"/>
      <c r="Q25" s="285"/>
      <c r="R25" s="220"/>
    </row>
    <row r="26" spans="1:18">
      <c r="A26" s="307"/>
      <c r="B26" s="301" t="s">
        <v>524</v>
      </c>
      <c r="C26" s="308" t="s">
        <v>213</v>
      </c>
      <c r="D26" s="221">
        <v>99.6</v>
      </c>
      <c r="E26" s="221"/>
      <c r="F26" s="275">
        <v>25</v>
      </c>
      <c r="G26" s="276">
        <f>D26*F26</f>
        <v>2490</v>
      </c>
      <c r="H26" s="221">
        <f>G26/6</f>
        <v>415</v>
      </c>
      <c r="I26" s="276">
        <f>(D26*8)</f>
        <v>796.8</v>
      </c>
      <c r="J26" s="236">
        <v>5</v>
      </c>
      <c r="K26" s="236" t="s">
        <v>34</v>
      </c>
      <c r="L26" s="309">
        <v>2490</v>
      </c>
      <c r="M26" s="223">
        <f>ROUND(J26*L26,2)</f>
        <v>12450</v>
      </c>
      <c r="N26" s="309">
        <v>200.95</v>
      </c>
      <c r="O26" s="223">
        <f>ROUND(J26*N26,2)</f>
        <v>1004.75</v>
      </c>
      <c r="P26" s="223">
        <f>ROUND(M26+O26,2)</f>
        <v>13454.75</v>
      </c>
      <c r="Q26" s="224"/>
      <c r="R26" s="220"/>
    </row>
    <row r="27" spans="1:18" hidden="1">
      <c r="A27" s="307"/>
      <c r="B27" s="301"/>
      <c r="C27" s="272"/>
      <c r="D27" s="221"/>
      <c r="E27" s="221"/>
      <c r="F27" s="221"/>
      <c r="G27" s="222"/>
      <c r="H27" s="221"/>
      <c r="I27" s="274">
        <f>SUM(H27:H29)</f>
        <v>24.1</v>
      </c>
      <c r="J27" s="236"/>
      <c r="K27" s="236"/>
      <c r="L27" s="309"/>
      <c r="M27" s="223"/>
      <c r="N27" s="309"/>
      <c r="O27" s="223"/>
      <c r="P27" s="223"/>
      <c r="Q27" s="224"/>
      <c r="R27" s="220"/>
    </row>
    <row r="28" spans="1:18" hidden="1">
      <c r="A28" s="307"/>
      <c r="B28" s="301"/>
      <c r="C28" s="272" t="s">
        <v>523</v>
      </c>
      <c r="D28" s="221"/>
      <c r="E28" s="221"/>
      <c r="F28" s="221"/>
      <c r="G28" s="222"/>
      <c r="H28" s="221"/>
      <c r="I28" s="293">
        <f>I27/6</f>
        <v>4.0166666666666666</v>
      </c>
      <c r="J28" s="236"/>
      <c r="K28" s="236"/>
      <c r="L28" s="309"/>
      <c r="M28" s="223"/>
      <c r="N28" s="309"/>
      <c r="O28" s="223"/>
      <c r="P28" s="223"/>
      <c r="Q28" s="224"/>
      <c r="R28" s="220"/>
    </row>
    <row r="29" spans="1:18" hidden="1">
      <c r="A29" s="307"/>
      <c r="B29" s="301"/>
      <c r="C29" s="272"/>
      <c r="D29" s="221">
        <f>13+9.5+1.6</f>
        <v>24.1</v>
      </c>
      <c r="E29" s="221"/>
      <c r="F29" s="221"/>
      <c r="G29" s="222">
        <v>1</v>
      </c>
      <c r="H29" s="221">
        <f>D29*G29</f>
        <v>24.1</v>
      </c>
      <c r="I29" s="221"/>
      <c r="J29" s="236"/>
      <c r="K29" s="236"/>
      <c r="L29" s="309"/>
      <c r="M29" s="223"/>
      <c r="N29" s="309"/>
      <c r="O29" s="223"/>
      <c r="P29" s="223"/>
      <c r="Q29" s="224"/>
      <c r="R29" s="220"/>
    </row>
    <row r="30" spans="1:18" hidden="1">
      <c r="A30" s="307"/>
      <c r="B30" s="301"/>
      <c r="C30" s="272"/>
      <c r="D30" s="221"/>
      <c r="E30" s="221"/>
      <c r="F30" s="221"/>
      <c r="G30" s="222"/>
      <c r="H30" s="221"/>
      <c r="I30" s="221"/>
      <c r="J30" s="236"/>
      <c r="K30" s="236"/>
      <c r="L30" s="309"/>
      <c r="M30" s="223"/>
      <c r="N30" s="309"/>
      <c r="O30" s="223"/>
      <c r="P30" s="223"/>
      <c r="Q30" s="224"/>
      <c r="R30" s="220"/>
    </row>
    <row r="31" spans="1:18">
      <c r="A31" s="307"/>
      <c r="B31" s="301" t="s">
        <v>524</v>
      </c>
      <c r="C31" s="308" t="s">
        <v>214</v>
      </c>
      <c r="D31" s="221">
        <v>57.3</v>
      </c>
      <c r="E31" s="221"/>
      <c r="F31" s="275">
        <v>25</v>
      </c>
      <c r="G31" s="276">
        <f>D31*F31</f>
        <v>1432.5</v>
      </c>
      <c r="H31" s="221">
        <f>G31/6</f>
        <v>238.75</v>
      </c>
      <c r="I31" s="276">
        <f>(D31*8)</f>
        <v>458.4</v>
      </c>
      <c r="J31" s="236">
        <v>3</v>
      </c>
      <c r="K31" s="236" t="s">
        <v>34</v>
      </c>
      <c r="L31" s="309">
        <v>1432.5</v>
      </c>
      <c r="M31" s="223">
        <f>ROUND(J31*L31,2)</f>
        <v>4297.5</v>
      </c>
      <c r="N31" s="309">
        <v>133.97</v>
      </c>
      <c r="O31" s="223">
        <f>ROUND(J31*N31,2)</f>
        <v>401.91</v>
      </c>
      <c r="P31" s="223">
        <f>ROUND(M31+O31,2)</f>
        <v>4699.41</v>
      </c>
      <c r="Q31" s="224"/>
      <c r="R31" s="220"/>
    </row>
    <row r="32" spans="1:18" hidden="1">
      <c r="A32" s="307"/>
      <c r="B32" s="301"/>
      <c r="C32" s="272"/>
      <c r="D32" s="221"/>
      <c r="E32" s="221"/>
      <c r="F32" s="221"/>
      <c r="G32" s="222"/>
      <c r="H32" s="221"/>
      <c r="I32" s="274">
        <f>SUM(H32:H34)</f>
        <v>17.149999999999999</v>
      </c>
      <c r="J32" s="236"/>
      <c r="K32" s="236"/>
      <c r="L32" s="309"/>
      <c r="M32" s="223"/>
      <c r="N32" s="309"/>
      <c r="O32" s="223"/>
      <c r="P32" s="223"/>
      <c r="Q32" s="224"/>
      <c r="R32" s="220"/>
    </row>
    <row r="33" spans="1:18" hidden="1">
      <c r="A33" s="307"/>
      <c r="B33" s="301"/>
      <c r="C33" s="272" t="s">
        <v>523</v>
      </c>
      <c r="D33" s="221"/>
      <c r="E33" s="221"/>
      <c r="F33" s="221"/>
      <c r="G33" s="222"/>
      <c r="H33" s="221"/>
      <c r="I33" s="293">
        <f>I32/6</f>
        <v>2.8583333333333329</v>
      </c>
      <c r="J33" s="236"/>
      <c r="K33" s="236"/>
      <c r="L33" s="309"/>
      <c r="M33" s="223"/>
      <c r="N33" s="309"/>
      <c r="O33" s="223"/>
      <c r="P33" s="223"/>
      <c r="Q33" s="224"/>
      <c r="R33" s="220"/>
    </row>
    <row r="34" spans="1:18" hidden="1">
      <c r="A34" s="307"/>
      <c r="B34" s="301"/>
      <c r="C34" s="272"/>
      <c r="D34" s="221">
        <f>(1.55*7)+(0.9*7)</f>
        <v>17.149999999999999</v>
      </c>
      <c r="E34" s="221"/>
      <c r="F34" s="221"/>
      <c r="G34" s="222">
        <v>1</v>
      </c>
      <c r="H34" s="221">
        <f>D34*G34</f>
        <v>17.149999999999999</v>
      </c>
      <c r="I34" s="274"/>
      <c r="J34" s="236"/>
      <c r="K34" s="236"/>
      <c r="L34" s="309"/>
      <c r="M34" s="223"/>
      <c r="N34" s="309"/>
      <c r="O34" s="223"/>
      <c r="P34" s="223"/>
      <c r="Q34" s="224"/>
      <c r="R34" s="220"/>
    </row>
    <row r="35" spans="1:18" hidden="1">
      <c r="A35" s="307"/>
      <c r="B35" s="301"/>
      <c r="C35" s="272"/>
      <c r="D35" s="221"/>
      <c r="E35" s="221"/>
      <c r="F35" s="221"/>
      <c r="G35" s="222"/>
      <c r="H35" s="221"/>
      <c r="I35" s="274"/>
      <c r="J35" s="236"/>
      <c r="K35" s="236"/>
      <c r="L35" s="309"/>
      <c r="M35" s="223"/>
      <c r="N35" s="309"/>
      <c r="O35" s="223"/>
      <c r="P35" s="223"/>
      <c r="Q35" s="224"/>
      <c r="R35" s="220"/>
    </row>
    <row r="36" spans="1:18">
      <c r="A36" s="307"/>
      <c r="B36" s="301" t="s">
        <v>524</v>
      </c>
      <c r="C36" s="308" t="s">
        <v>212</v>
      </c>
      <c r="D36" s="221"/>
      <c r="E36" s="221"/>
      <c r="F36" s="221"/>
      <c r="G36" s="222"/>
      <c r="H36" s="221"/>
      <c r="I36" s="274">
        <f>SUM(H37:H38)</f>
        <v>3.4</v>
      </c>
      <c r="J36" s="236">
        <v>3.4</v>
      </c>
      <c r="K36" s="236" t="s">
        <v>79</v>
      </c>
      <c r="L36" s="309">
        <v>60</v>
      </c>
      <c r="M36" s="223">
        <f>ROUND(J36*L36,2)</f>
        <v>204</v>
      </c>
      <c r="N36" s="309">
        <v>19.43</v>
      </c>
      <c r="O36" s="223">
        <f>ROUND(J36*N36,2)</f>
        <v>66.06</v>
      </c>
      <c r="P36" s="223">
        <f>ROUND(M36+O36,2)</f>
        <v>270.06</v>
      </c>
      <c r="Q36" s="224"/>
      <c r="R36" s="220"/>
    </row>
    <row r="37" spans="1:18" hidden="1">
      <c r="A37" s="307"/>
      <c r="B37" s="301"/>
      <c r="C37" s="272" t="s">
        <v>209</v>
      </c>
      <c r="D37" s="221">
        <f>0.125+0.125+0.125+0.125</f>
        <v>0.5</v>
      </c>
      <c r="E37" s="221">
        <f>J26</f>
        <v>5</v>
      </c>
      <c r="F37" s="221"/>
      <c r="G37" s="222"/>
      <c r="H37" s="221">
        <f>E37*D37</f>
        <v>2.5</v>
      </c>
      <c r="I37" s="221"/>
      <c r="J37" s="236"/>
      <c r="K37" s="236"/>
      <c r="L37" s="309"/>
      <c r="M37" s="223"/>
      <c r="N37" s="309"/>
      <c r="O37" s="223"/>
      <c r="P37" s="223"/>
      <c r="Q37" s="224"/>
      <c r="R37" s="220"/>
    </row>
    <row r="38" spans="1:18" hidden="1">
      <c r="A38" s="307"/>
      <c r="B38" s="301"/>
      <c r="C38" s="272" t="s">
        <v>210</v>
      </c>
      <c r="D38" s="221">
        <f>0.075+0.075+0.075+0.075</f>
        <v>0.3</v>
      </c>
      <c r="E38" s="221">
        <f>J31</f>
        <v>3</v>
      </c>
      <c r="F38" s="221"/>
      <c r="G38" s="222"/>
      <c r="H38" s="221">
        <f>E38*D38</f>
        <v>0.89999999999999991</v>
      </c>
      <c r="I38" s="221"/>
      <c r="J38" s="236"/>
      <c r="K38" s="236"/>
      <c r="L38" s="309"/>
      <c r="M38" s="223"/>
      <c r="N38" s="309"/>
      <c r="O38" s="223"/>
      <c r="P38" s="223"/>
      <c r="Q38" s="224"/>
      <c r="R38" s="220"/>
    </row>
    <row r="39" spans="1:18">
      <c r="A39" s="307"/>
      <c r="B39" s="301"/>
      <c r="C39" s="312" t="s">
        <v>124</v>
      </c>
      <c r="D39" s="221"/>
      <c r="E39" s="221"/>
      <c r="F39" s="221"/>
      <c r="G39" s="222"/>
      <c r="H39" s="221"/>
      <c r="I39" s="221"/>
      <c r="J39" s="236"/>
      <c r="K39" s="236"/>
      <c r="L39" s="309"/>
      <c r="M39" s="233">
        <f>SUM(M26:M38)</f>
        <v>16951.5</v>
      </c>
      <c r="N39" s="235"/>
      <c r="O39" s="233">
        <f>SUM(O26:O38)</f>
        <v>1472.72</v>
      </c>
      <c r="P39" s="233">
        <f>ROUND(M39+O39,2)</f>
        <v>18424.22</v>
      </c>
      <c r="Q39" s="224"/>
      <c r="R39" s="220"/>
    </row>
    <row r="40" spans="1:18">
      <c r="A40" s="313"/>
      <c r="B40" s="302"/>
      <c r="C40" s="314"/>
      <c r="D40" s="278"/>
      <c r="E40" s="278"/>
      <c r="F40" s="278"/>
      <c r="G40" s="279"/>
      <c r="H40" s="278"/>
      <c r="I40" s="278"/>
      <c r="J40" s="241"/>
      <c r="K40" s="241"/>
      <c r="L40" s="315"/>
      <c r="M40" s="280"/>
      <c r="N40" s="281"/>
      <c r="O40" s="280"/>
      <c r="P40" s="280"/>
      <c r="Q40" s="282"/>
      <c r="R40" s="220"/>
    </row>
    <row r="41" spans="1:18" s="238" customFormat="1">
      <c r="A41" s="388"/>
      <c r="B41" s="389"/>
      <c r="C41" s="390" t="s">
        <v>525</v>
      </c>
      <c r="D41" s="390"/>
      <c r="E41" s="390"/>
      <c r="F41" s="390"/>
      <c r="G41" s="390"/>
      <c r="H41" s="390"/>
      <c r="I41" s="390"/>
      <c r="J41" s="391"/>
      <c r="K41" s="391"/>
      <c r="L41" s="392"/>
      <c r="M41" s="392">
        <f>M39</f>
        <v>16951.5</v>
      </c>
      <c r="N41" s="392"/>
      <c r="O41" s="392">
        <f>O39</f>
        <v>1472.72</v>
      </c>
      <c r="P41" s="392">
        <f>ROUND(M41+O41,2)</f>
        <v>18424.22</v>
      </c>
      <c r="Q41" s="391"/>
      <c r="R41" s="237"/>
    </row>
    <row r="42" spans="1:18" s="201" customFormat="1">
      <c r="A42" s="400"/>
      <c r="B42" s="411" t="s">
        <v>530</v>
      </c>
      <c r="C42" s="310"/>
      <c r="D42" s="286"/>
      <c r="E42" s="286"/>
      <c r="F42" s="401"/>
      <c r="G42" s="402"/>
      <c r="H42" s="286"/>
      <c r="I42" s="402"/>
      <c r="J42" s="283"/>
      <c r="K42" s="283"/>
      <c r="L42" s="311"/>
      <c r="M42" s="284"/>
      <c r="N42" s="311"/>
      <c r="O42" s="284"/>
      <c r="P42" s="284"/>
      <c r="Q42" s="288"/>
      <c r="R42" s="232"/>
    </row>
    <row r="43" spans="1:18">
      <c r="A43" s="307"/>
      <c r="B43" s="301">
        <v>1</v>
      </c>
      <c r="C43" s="308" t="str">
        <f>$C$7</f>
        <v>งานโครงหลังคา (ตามสัญญา)</v>
      </c>
      <c r="D43" s="221"/>
      <c r="E43" s="221"/>
      <c r="F43" s="275"/>
      <c r="G43" s="276"/>
      <c r="H43" s="221"/>
      <c r="I43" s="276"/>
      <c r="J43" s="236"/>
      <c r="K43" s="236"/>
      <c r="L43" s="309"/>
      <c r="M43" s="223">
        <f>M24</f>
        <v>19852.5</v>
      </c>
      <c r="N43" s="309"/>
      <c r="O43" s="223">
        <f>O24</f>
        <v>1752.32</v>
      </c>
      <c r="P43" s="223">
        <f>P24</f>
        <v>21604.82</v>
      </c>
      <c r="Q43" s="224"/>
      <c r="R43" s="220"/>
    </row>
    <row r="44" spans="1:18">
      <c r="A44" s="307"/>
      <c r="B44" s="301">
        <v>2</v>
      </c>
      <c r="C44" s="308" t="str">
        <f>$C$25</f>
        <v>งานโครงหลังคา (แก้ไขใหม่)</v>
      </c>
      <c r="D44" s="221"/>
      <c r="E44" s="221"/>
      <c r="F44" s="275"/>
      <c r="G44" s="276"/>
      <c r="H44" s="221"/>
      <c r="I44" s="276"/>
      <c r="J44" s="236"/>
      <c r="K44" s="236"/>
      <c r="L44" s="309"/>
      <c r="M44" s="223">
        <f>M41</f>
        <v>16951.5</v>
      </c>
      <c r="N44" s="309"/>
      <c r="O44" s="223">
        <f>O41</f>
        <v>1472.72</v>
      </c>
      <c r="P44" s="223">
        <f>P41</f>
        <v>18424.22</v>
      </c>
      <c r="Q44" s="224"/>
      <c r="R44" s="220"/>
    </row>
    <row r="45" spans="1:18">
      <c r="A45" s="307"/>
      <c r="B45" s="301"/>
      <c r="C45" s="308"/>
      <c r="D45" s="221"/>
      <c r="E45" s="221"/>
      <c r="F45" s="275"/>
      <c r="G45" s="276"/>
      <c r="H45" s="221"/>
      <c r="I45" s="276"/>
      <c r="J45" s="236"/>
      <c r="K45" s="236"/>
      <c r="L45" s="309"/>
      <c r="M45" s="223"/>
      <c r="N45" s="309"/>
      <c r="O45" s="223"/>
      <c r="P45" s="223"/>
      <c r="Q45" s="224"/>
      <c r="R45" s="220"/>
    </row>
    <row r="46" spans="1:18" s="201" customFormat="1">
      <c r="A46" s="305"/>
      <c r="B46" s="300"/>
      <c r="C46" s="394" t="s">
        <v>532</v>
      </c>
      <c r="D46" s="227"/>
      <c r="E46" s="227"/>
      <c r="F46" s="393"/>
      <c r="G46" s="277"/>
      <c r="H46" s="227"/>
      <c r="I46" s="277"/>
      <c r="J46" s="234"/>
      <c r="K46" s="234"/>
      <c r="L46" s="306"/>
      <c r="M46" s="225"/>
      <c r="N46" s="306"/>
      <c r="O46" s="225"/>
      <c r="P46" s="225">
        <f>P43-P44</f>
        <v>3180.5999999999985</v>
      </c>
      <c r="Q46" s="226"/>
      <c r="R46" s="232"/>
    </row>
    <row r="47" spans="1:18">
      <c r="A47" s="412"/>
      <c r="B47" s="413"/>
      <c r="C47" s="414" t="s">
        <v>528</v>
      </c>
      <c r="D47" s="221"/>
      <c r="E47" s="221"/>
      <c r="F47" s="273"/>
      <c r="G47" s="221"/>
      <c r="H47" s="221"/>
      <c r="I47" s="221"/>
      <c r="J47" s="415"/>
      <c r="K47" s="415"/>
      <c r="L47" s="416"/>
      <c r="M47" s="417"/>
      <c r="N47" s="416"/>
      <c r="O47" s="417"/>
      <c r="P47" s="417">
        <f>ROUND(P46*1.2681,2)-P46</f>
        <v>852.72000000000162</v>
      </c>
      <c r="Q47" s="294"/>
      <c r="R47" s="220"/>
    </row>
    <row r="48" spans="1:18">
      <c r="A48" s="313"/>
      <c r="B48" s="302"/>
      <c r="C48" s="395"/>
      <c r="D48" s="278"/>
      <c r="E48" s="278"/>
      <c r="F48" s="396"/>
      <c r="G48" s="397"/>
      <c r="H48" s="278"/>
      <c r="I48" s="397"/>
      <c r="J48" s="241"/>
      <c r="K48" s="241"/>
      <c r="L48" s="315"/>
      <c r="M48" s="398"/>
      <c r="N48" s="315"/>
      <c r="O48" s="398"/>
      <c r="P48" s="398"/>
      <c r="Q48" s="282"/>
      <c r="R48" s="220"/>
    </row>
    <row r="49" spans="1:18" s="238" customFormat="1" ht="21.75" customHeight="1">
      <c r="A49" s="798" t="s">
        <v>18</v>
      </c>
      <c r="B49" s="794" t="s">
        <v>529</v>
      </c>
      <c r="C49" s="795"/>
      <c r="D49" s="289"/>
      <c r="E49" s="289"/>
      <c r="F49" s="289"/>
      <c r="G49" s="289"/>
      <c r="H49" s="289"/>
      <c r="I49" s="289"/>
      <c r="J49" s="407"/>
      <c r="K49" s="408"/>
      <c r="L49" s="409"/>
      <c r="M49" s="409"/>
      <c r="N49" s="409"/>
      <c r="O49" s="409"/>
      <c r="P49" s="410">
        <f>ROUND(P46*1.2681,2)</f>
        <v>4033.32</v>
      </c>
      <c r="Q49" s="399"/>
      <c r="R49" s="237"/>
    </row>
    <row r="50" spans="1:18" s="201" customFormat="1" ht="21.75" customHeight="1">
      <c r="A50" s="799"/>
      <c r="B50" s="796"/>
      <c r="C50" s="797"/>
      <c r="D50" s="403"/>
      <c r="E50" s="403"/>
      <c r="F50" s="404"/>
      <c r="G50" s="405"/>
      <c r="H50" s="403"/>
      <c r="I50" s="405"/>
      <c r="J50" s="791" t="str">
        <f>"("&amp;BAHTTEXT(P49)&amp;")"</f>
        <v>(สี่พันสามสิบสามบาทสามสิบสองสตางค์)</v>
      </c>
      <c r="K50" s="792"/>
      <c r="L50" s="792"/>
      <c r="M50" s="792"/>
      <c r="N50" s="792"/>
      <c r="O50" s="792"/>
      <c r="P50" s="793"/>
      <c r="Q50" s="406"/>
      <c r="R50" s="232"/>
    </row>
  </sheetData>
  <mergeCells count="9">
    <mergeCell ref="Q5:Q6"/>
    <mergeCell ref="J50:P50"/>
    <mergeCell ref="B49:C50"/>
    <mergeCell ref="A49:A50"/>
    <mergeCell ref="O4:P4"/>
    <mergeCell ref="D5:H5"/>
    <mergeCell ref="J5:K5"/>
    <mergeCell ref="L5:M5"/>
    <mergeCell ref="N5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>&amp;Rแบบ ปร. 4   แผ่นที่  &amp;P   /  &amp;N   แผ่น</oddHeader>
  </headerFooter>
  <rowBreaks count="2" manualBreakCount="2">
    <brk id="24" max="16" man="1"/>
    <brk id="41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48"/>
  <sheetViews>
    <sheetView view="pageBreakPreview" zoomScaleNormal="55" zoomScaleSheetLayoutView="100" workbookViewId="0">
      <selection activeCell="B10" sqref="B10:D11"/>
    </sheetView>
  </sheetViews>
  <sheetFormatPr defaultRowHeight="24.75"/>
  <cols>
    <col min="1" max="1" width="8.28515625" style="479" bestFit="1" customWidth="1"/>
    <col min="2" max="2" width="27.7109375" style="479" customWidth="1"/>
    <col min="3" max="4" width="15.85546875" style="498" customWidth="1"/>
    <col min="5" max="5" width="19.85546875" style="498" customWidth="1"/>
    <col min="6" max="6" width="16.140625" style="479" customWidth="1"/>
    <col min="7" max="7" width="19.7109375" style="498" customWidth="1"/>
    <col min="8" max="8" width="30.5703125" style="479" bestFit="1" customWidth="1"/>
    <col min="9" max="9" width="9.140625" style="479"/>
    <col min="10" max="10" width="10.5703125" style="479" bestFit="1" customWidth="1"/>
    <col min="11" max="11" width="39.42578125" style="479" customWidth="1"/>
    <col min="12" max="12" width="11.85546875" style="479" customWidth="1"/>
    <col min="13" max="16384" width="9.140625" style="479"/>
  </cols>
  <sheetData>
    <row r="1" spans="1:13" ht="54" customHeight="1">
      <c r="A1" s="661"/>
      <c r="B1" s="661"/>
      <c r="C1" s="661"/>
      <c r="D1" s="661"/>
      <c r="E1" s="661"/>
      <c r="F1" s="661"/>
      <c r="G1" s="661"/>
      <c r="H1" s="661"/>
    </row>
    <row r="2" spans="1:13" ht="25.5" thickBot="1">
      <c r="A2" s="662" t="s">
        <v>595</v>
      </c>
      <c r="B2" s="662"/>
      <c r="C2" s="662"/>
      <c r="D2" s="662"/>
      <c r="E2" s="662"/>
      <c r="F2" s="662"/>
      <c r="G2" s="662"/>
      <c r="H2" s="662"/>
    </row>
    <row r="3" spans="1:13" ht="21" customHeight="1">
      <c r="A3" s="487"/>
      <c r="B3" s="459" t="str">
        <f>แบบปร.4.1!A3</f>
        <v>โครงการ : ปรับปรุงห้องสมุดทางภาษา</v>
      </c>
      <c r="C3" s="488"/>
      <c r="D3" s="488"/>
      <c r="E3" s="489"/>
      <c r="F3" s="490"/>
      <c r="G3" s="489"/>
      <c r="H3" s="490"/>
    </row>
    <row r="4" spans="1:13" ht="21" customHeight="1">
      <c r="A4" s="487"/>
      <c r="B4" s="459" t="s">
        <v>618</v>
      </c>
      <c r="C4" s="491"/>
      <c r="D4" s="491"/>
      <c r="E4" s="492"/>
      <c r="F4" s="493"/>
      <c r="G4" s="492"/>
      <c r="H4" s="493"/>
    </row>
    <row r="5" spans="1:13" ht="21" customHeight="1">
      <c r="A5" s="487"/>
      <c r="B5" s="459" t="str">
        <f>แบบปร.4.1!A4</f>
        <v>เจ้าของอาคาร : มหาวิทยาลัยราชภัฏเชียงใหม่</v>
      </c>
      <c r="C5" s="491"/>
      <c r="D5" s="491"/>
      <c r="E5" s="492"/>
      <c r="F5" s="493"/>
      <c r="G5" s="492"/>
      <c r="H5" s="493"/>
    </row>
    <row r="6" spans="1:13" ht="21" customHeight="1">
      <c r="A6" s="487"/>
      <c r="B6" s="459" t="s">
        <v>617</v>
      </c>
      <c r="C6" s="491"/>
      <c r="D6" s="491"/>
      <c r="E6" s="492"/>
      <c r="F6" s="493"/>
      <c r="G6" s="492"/>
      <c r="H6" s="493"/>
    </row>
    <row r="7" spans="1:13" ht="21" customHeight="1">
      <c r="A7" s="487"/>
      <c r="B7" s="459" t="str">
        <f>แบบปร.4.1!A5</f>
        <v>หน่วยงานออกแบบแปลนและรายการ :  หน่วยวิศวกรรมและสถาปัตยกรรม งานอาคารสถานที่และสาธารณูปการ กองอาคารสถานที่</v>
      </c>
      <c r="C7" s="491"/>
      <c r="D7" s="491"/>
      <c r="E7" s="492"/>
      <c r="F7" s="493"/>
      <c r="G7" s="492"/>
      <c r="H7" s="493"/>
    </row>
    <row r="8" spans="1:13" ht="21" customHeight="1">
      <c r="A8" s="487"/>
      <c r="B8" s="459" t="s">
        <v>663</v>
      </c>
      <c r="C8" s="491"/>
      <c r="D8" s="532">
        <v>2</v>
      </c>
      <c r="E8" s="491" t="s">
        <v>98</v>
      </c>
      <c r="F8" s="493"/>
      <c r="G8" s="492"/>
      <c r="H8" s="493"/>
    </row>
    <row r="9" spans="1:13" ht="21" customHeight="1">
      <c r="A9" s="487"/>
      <c r="B9" s="459" t="s">
        <v>590</v>
      </c>
      <c r="C9" s="663"/>
      <c r="D9" s="663"/>
      <c r="E9" s="513"/>
      <c r="F9" s="512"/>
      <c r="G9" s="492"/>
      <c r="H9" s="493" t="s">
        <v>537</v>
      </c>
    </row>
    <row r="10" spans="1:13" s="461" customFormat="1" ht="24.75" customHeight="1">
      <c r="A10" s="664" t="s">
        <v>87</v>
      </c>
      <c r="B10" s="666" t="s">
        <v>0</v>
      </c>
      <c r="C10" s="667"/>
      <c r="D10" s="668"/>
      <c r="E10" s="672" t="s">
        <v>46</v>
      </c>
      <c r="F10" s="674" t="s">
        <v>633</v>
      </c>
      <c r="G10" s="494" t="s">
        <v>16</v>
      </c>
      <c r="H10" s="676" t="s">
        <v>12</v>
      </c>
    </row>
    <row r="11" spans="1:13" s="461" customFormat="1" ht="32.25" customHeight="1">
      <c r="A11" s="665"/>
      <c r="B11" s="669"/>
      <c r="C11" s="670"/>
      <c r="D11" s="671"/>
      <c r="E11" s="673"/>
      <c r="F11" s="675"/>
      <c r="G11" s="537" t="s">
        <v>592</v>
      </c>
      <c r="H11" s="677"/>
      <c r="J11" s="495"/>
      <c r="K11" s="495"/>
      <c r="L11" s="495"/>
      <c r="M11" s="495"/>
    </row>
    <row r="12" spans="1:13">
      <c r="A12" s="496"/>
      <c r="B12" s="687" t="s">
        <v>538</v>
      </c>
      <c r="C12" s="688"/>
      <c r="D12" s="689"/>
      <c r="E12" s="535"/>
      <c r="F12" s="536"/>
      <c r="G12" s="497"/>
      <c r="H12" s="538"/>
      <c r="L12" s="498"/>
    </row>
    <row r="13" spans="1:13" s="600" customFormat="1">
      <c r="A13" s="499">
        <v>1</v>
      </c>
      <c r="B13" s="690" t="str">
        <f>แบบปร.4.1!C32</f>
        <v>งานโต๊ะ-เก้าอี้</v>
      </c>
      <c r="C13" s="691"/>
      <c r="D13" s="692"/>
      <c r="E13" s="500"/>
      <c r="F13" s="621">
        <v>1.07</v>
      </c>
      <c r="G13" s="500"/>
      <c r="H13" s="539"/>
      <c r="K13" s="479"/>
      <c r="L13" s="501"/>
    </row>
    <row r="14" spans="1:13">
      <c r="A14" s="499"/>
      <c r="B14" s="690"/>
      <c r="C14" s="691"/>
      <c r="D14" s="692"/>
      <c r="E14" s="503"/>
      <c r="F14" s="597"/>
      <c r="G14" s="500"/>
      <c r="H14" s="539"/>
      <c r="L14" s="498"/>
    </row>
    <row r="15" spans="1:13">
      <c r="A15" s="499"/>
      <c r="B15" s="690"/>
      <c r="C15" s="691"/>
      <c r="D15" s="692"/>
      <c r="E15" s="503"/>
      <c r="F15" s="597"/>
      <c r="G15" s="500"/>
      <c r="H15" s="539"/>
      <c r="L15" s="498"/>
    </row>
    <row r="16" spans="1:13">
      <c r="A16" s="499"/>
      <c r="B16" s="690"/>
      <c r="C16" s="691"/>
      <c r="D16" s="692"/>
      <c r="E16" s="503"/>
      <c r="F16" s="540"/>
      <c r="G16" s="500"/>
      <c r="H16" s="539"/>
      <c r="L16" s="498"/>
    </row>
    <row r="17" spans="1:12">
      <c r="A17" s="502"/>
      <c r="B17" s="693"/>
      <c r="C17" s="694"/>
      <c r="D17" s="695"/>
      <c r="E17" s="503"/>
      <c r="F17" s="504"/>
      <c r="G17" s="500"/>
      <c r="H17" s="533"/>
      <c r="L17" s="498"/>
    </row>
    <row r="18" spans="1:12">
      <c r="A18" s="505"/>
      <c r="B18" s="693"/>
      <c r="C18" s="694"/>
      <c r="D18" s="695"/>
      <c r="E18" s="503"/>
      <c r="F18" s="504"/>
      <c r="G18" s="500"/>
      <c r="H18" s="502"/>
      <c r="L18" s="498"/>
    </row>
    <row r="19" spans="1:12">
      <c r="A19" s="505"/>
      <c r="B19" s="693"/>
      <c r="C19" s="694"/>
      <c r="D19" s="695"/>
      <c r="E19" s="503"/>
      <c r="F19" s="504"/>
      <c r="G19" s="500"/>
      <c r="H19" s="502"/>
    </row>
    <row r="20" spans="1:12">
      <c r="A20" s="506"/>
      <c r="B20" s="696"/>
      <c r="C20" s="697"/>
      <c r="D20" s="698"/>
      <c r="E20" s="507"/>
      <c r="F20" s="508"/>
      <c r="G20" s="509"/>
      <c r="H20" s="510"/>
    </row>
    <row r="21" spans="1:12">
      <c r="A21" s="678" t="s">
        <v>18</v>
      </c>
      <c r="B21" s="681" t="s">
        <v>596</v>
      </c>
      <c r="C21" s="682"/>
      <c r="D21" s="682"/>
      <c r="E21" s="682"/>
      <c r="F21" s="683"/>
      <c r="G21" s="570"/>
      <c r="H21" s="571"/>
      <c r="K21" s="511"/>
    </row>
    <row r="22" spans="1:12">
      <c r="A22" s="679"/>
      <c r="B22" s="572" t="s">
        <v>35</v>
      </c>
      <c r="C22" s="573"/>
      <c r="D22" s="573"/>
      <c r="E22" s="573"/>
      <c r="F22" s="573"/>
      <c r="G22" s="574"/>
      <c r="H22" s="575"/>
      <c r="K22" s="511"/>
    </row>
    <row r="23" spans="1:12">
      <c r="A23" s="680"/>
      <c r="B23" s="576" t="s">
        <v>19</v>
      </c>
      <c r="C23" s="684"/>
      <c r="D23" s="685"/>
      <c r="E23" s="685"/>
      <c r="F23" s="685"/>
      <c r="G23" s="685"/>
      <c r="H23" s="686"/>
    </row>
    <row r="24" spans="1:12" ht="24.75" customHeight="1">
      <c r="A24" s="512"/>
      <c r="B24" s="512"/>
      <c r="C24" s="513"/>
      <c r="D24" s="513"/>
      <c r="E24" s="513"/>
      <c r="F24" s="512"/>
      <c r="G24" s="513"/>
      <c r="H24" s="512"/>
    </row>
    <row r="25" spans="1:12" ht="24.75" customHeight="1"/>
    <row r="26" spans="1:12" ht="24.75" customHeight="1"/>
    <row r="27" spans="1:12" s="455" customFormat="1" ht="24.75" customHeight="1">
      <c r="A27" s="479"/>
      <c r="B27" s="514"/>
      <c r="C27" s="523"/>
      <c r="D27" s="515"/>
      <c r="E27" s="516"/>
      <c r="F27" s="516"/>
      <c r="G27" s="517"/>
      <c r="H27" s="517"/>
      <c r="J27" s="467"/>
      <c r="K27" s="518"/>
    </row>
    <row r="28" spans="1:12" s="455" customFormat="1" ht="24.75" customHeight="1">
      <c r="A28" s="521"/>
      <c r="B28" s="521"/>
      <c r="C28" s="521"/>
      <c r="D28" s="599"/>
      <c r="E28" s="599"/>
      <c r="F28" s="519"/>
      <c r="G28" s="522"/>
      <c r="H28" s="522"/>
    </row>
    <row r="29" spans="1:12" s="455" customFormat="1" ht="24.75" customHeight="1">
      <c r="A29" s="521"/>
      <c r="B29" s="521"/>
      <c r="C29" s="521"/>
      <c r="D29" s="599"/>
      <c r="E29" s="599"/>
      <c r="F29" s="521"/>
      <c r="G29" s="517"/>
      <c r="H29" s="517"/>
    </row>
    <row r="30" spans="1:12" s="455" customFormat="1" ht="24.75" customHeight="1">
      <c r="A30" s="521"/>
      <c r="B30" s="521"/>
      <c r="C30" s="521"/>
      <c r="D30" s="541"/>
      <c r="E30" s="541"/>
      <c r="F30" s="521"/>
      <c r="G30" s="521"/>
      <c r="H30" s="521"/>
      <c r="K30" s="518"/>
    </row>
    <row r="31" spans="1:12" s="455" customFormat="1" ht="24.75" customHeight="1">
      <c r="A31" s="521"/>
      <c r="B31" s="521"/>
      <c r="C31" s="521"/>
      <c r="D31" s="521"/>
      <c r="E31" s="521"/>
      <c r="F31" s="521"/>
      <c r="G31" s="521"/>
      <c r="H31" s="521"/>
    </row>
    <row r="32" spans="1:12" s="455" customFormat="1" ht="24.75" customHeight="1">
      <c r="A32" s="521"/>
      <c r="B32" s="599"/>
      <c r="C32" s="599"/>
      <c r="D32" s="521"/>
      <c r="E32" s="521"/>
      <c r="F32" s="599"/>
      <c r="G32" s="599"/>
      <c r="H32" s="517"/>
    </row>
    <row r="33" spans="1:8" s="455" customFormat="1" ht="24.75" customHeight="1">
      <c r="A33" s="479"/>
      <c r="B33" s="599"/>
      <c r="C33" s="599"/>
      <c r="D33" s="521"/>
      <c r="E33" s="521"/>
      <c r="F33" s="599"/>
      <c r="G33" s="599"/>
      <c r="H33" s="521"/>
    </row>
    <row r="34" spans="1:8" s="455" customFormat="1" ht="24.75" customHeight="1">
      <c r="A34" s="521"/>
      <c r="B34" s="541"/>
      <c r="C34" s="541"/>
      <c r="D34" s="521"/>
      <c r="E34" s="521"/>
      <c r="F34" s="541"/>
      <c r="G34" s="541"/>
      <c r="H34" s="521"/>
    </row>
    <row r="35" spans="1:8" s="455" customFormat="1" ht="24.75" customHeight="1">
      <c r="A35" s="521"/>
      <c r="B35" s="521"/>
      <c r="C35" s="521"/>
      <c r="D35" s="521"/>
      <c r="E35" s="521"/>
      <c r="F35" s="521"/>
      <c r="G35" s="517"/>
      <c r="H35" s="517"/>
    </row>
    <row r="36" spans="1:8" s="455" customFormat="1" ht="24.75" customHeight="1">
      <c r="A36" s="479"/>
      <c r="B36" s="599"/>
      <c r="C36" s="599"/>
      <c r="D36" s="521"/>
      <c r="E36" s="521"/>
      <c r="F36" s="521"/>
      <c r="G36" s="521"/>
      <c r="H36" s="521"/>
    </row>
    <row r="37" spans="1:8" s="455" customFormat="1" ht="24.75" customHeight="1">
      <c r="A37" s="521"/>
      <c r="B37" s="599"/>
      <c r="C37" s="599"/>
      <c r="D37" s="521"/>
      <c r="E37" s="521"/>
      <c r="F37" s="521"/>
      <c r="G37" s="521"/>
      <c r="H37" s="521"/>
    </row>
    <row r="38" spans="1:8" s="455" customFormat="1" ht="24.75" customHeight="1">
      <c r="A38" s="521"/>
      <c r="B38" s="541"/>
      <c r="C38" s="541"/>
      <c r="D38" s="521"/>
      <c r="E38" s="521"/>
      <c r="F38" s="521"/>
      <c r="G38" s="517"/>
      <c r="H38" s="517"/>
    </row>
    <row r="39" spans="1:8" s="455" customFormat="1" ht="24.75" customHeight="1">
      <c r="A39" s="548"/>
      <c r="B39" s="548"/>
      <c r="C39" s="548"/>
      <c r="D39" s="521"/>
      <c r="E39" s="521"/>
      <c r="F39" s="521"/>
      <c r="G39" s="521"/>
      <c r="H39" s="521"/>
    </row>
    <row r="40" spans="1:8" s="455" customFormat="1" ht="24.75" customHeight="1">
      <c r="A40" s="479"/>
      <c r="B40" s="548"/>
      <c r="C40" s="519"/>
      <c r="D40" s="521"/>
      <c r="E40" s="521"/>
      <c r="F40" s="521"/>
      <c r="G40" s="521"/>
      <c r="H40" s="521"/>
    </row>
    <row r="41" spans="1:8" ht="24.75" customHeight="1">
      <c r="F41" s="521"/>
      <c r="G41" s="521"/>
      <c r="H41" s="521"/>
    </row>
    <row r="42" spans="1:8" ht="24.75" customHeight="1"/>
    <row r="43" spans="1:8" ht="24.75" customHeight="1"/>
    <row r="44" spans="1:8" ht="24.75" customHeight="1"/>
    <row r="45" spans="1:8" ht="24.75" customHeight="1"/>
    <row r="46" spans="1:8" ht="24.75" customHeight="1"/>
    <row r="47" spans="1:8" ht="24.75" customHeight="1"/>
    <row r="48" spans="1:8" ht="24.75" customHeight="1"/>
  </sheetData>
  <mergeCells count="20">
    <mergeCell ref="B18:D18"/>
    <mergeCell ref="B19:D19"/>
    <mergeCell ref="B20:D20"/>
    <mergeCell ref="A21:A23"/>
    <mergeCell ref="B21:F21"/>
    <mergeCell ref="C23:H23"/>
    <mergeCell ref="B12:D12"/>
    <mergeCell ref="B13:D13"/>
    <mergeCell ref="B14:D14"/>
    <mergeCell ref="B15:D15"/>
    <mergeCell ref="B16:D16"/>
    <mergeCell ref="B17:D17"/>
    <mergeCell ref="A1:H1"/>
    <mergeCell ref="A2:H2"/>
    <mergeCell ref="C9:D9"/>
    <mergeCell ref="A10:A11"/>
    <mergeCell ref="B10:D11"/>
    <mergeCell ref="E10:E11"/>
    <mergeCell ref="F10:F11"/>
    <mergeCell ref="H10:H11"/>
  </mergeCells>
  <printOptions horizontalCentered="1"/>
  <pageMargins left="0.7" right="0.7" top="0.75" bottom="0.75" header="0.55000000000000004" footer="0.3"/>
  <pageSetup paperSize="9" scale="62" fitToHeight="0" orientation="portrait" blackAndWhite="1" r:id="rId1"/>
  <headerFooter>
    <oddHeader xml:space="preserve">&amp;Rแบบ ปร. 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50"/>
  <sheetViews>
    <sheetView view="pageBreakPreview" zoomScaleNormal="55" zoomScaleSheetLayoutView="100" workbookViewId="0">
      <selection activeCell="B10" sqref="B10:D11"/>
    </sheetView>
  </sheetViews>
  <sheetFormatPr defaultRowHeight="24.75"/>
  <cols>
    <col min="1" max="1" width="8.28515625" style="479" bestFit="1" customWidth="1"/>
    <col min="2" max="2" width="27.7109375" style="479" customWidth="1"/>
    <col min="3" max="4" width="15.85546875" style="498" customWidth="1"/>
    <col min="5" max="5" width="19.85546875" style="498" customWidth="1"/>
    <col min="6" max="6" width="16.140625" style="479" customWidth="1"/>
    <col min="7" max="7" width="19.7109375" style="498" customWidth="1"/>
    <col min="8" max="8" width="30.5703125" style="479" bestFit="1" customWidth="1"/>
    <col min="9" max="9" width="9.140625" style="479"/>
    <col min="10" max="10" width="10.5703125" style="479" bestFit="1" customWidth="1"/>
    <col min="11" max="11" width="39.42578125" style="479" customWidth="1"/>
    <col min="12" max="12" width="11.85546875" style="479" customWidth="1"/>
    <col min="13" max="16384" width="9.140625" style="479"/>
  </cols>
  <sheetData>
    <row r="1" spans="1:13" ht="54" customHeight="1">
      <c r="A1" s="661"/>
      <c r="B1" s="661"/>
      <c r="C1" s="661"/>
      <c r="D1" s="661"/>
      <c r="E1" s="661"/>
      <c r="F1" s="661"/>
      <c r="G1" s="661"/>
      <c r="H1" s="661"/>
    </row>
    <row r="2" spans="1:13" ht="25.5" thickBot="1">
      <c r="A2" s="662" t="s">
        <v>595</v>
      </c>
      <c r="B2" s="662"/>
      <c r="C2" s="662"/>
      <c r="D2" s="662"/>
      <c r="E2" s="662"/>
      <c r="F2" s="662"/>
      <c r="G2" s="662"/>
      <c r="H2" s="662"/>
    </row>
    <row r="3" spans="1:13" ht="21" customHeight="1">
      <c r="A3" s="487"/>
      <c r="B3" s="459" t="str">
        <f>แบบปร.4.1!A3</f>
        <v>โครงการ : ปรับปรุงห้องสมุดทางภาษา</v>
      </c>
      <c r="C3" s="488"/>
      <c r="D3" s="488"/>
      <c r="E3" s="489"/>
      <c r="F3" s="490"/>
      <c r="G3" s="489"/>
      <c r="H3" s="490"/>
    </row>
    <row r="4" spans="1:13" ht="21" customHeight="1">
      <c r="A4" s="487"/>
      <c r="B4" s="459" t="s">
        <v>618</v>
      </c>
      <c r="C4" s="491"/>
      <c r="D4" s="491"/>
      <c r="E4" s="492"/>
      <c r="F4" s="493"/>
      <c r="G4" s="492"/>
      <c r="H4" s="493"/>
    </row>
    <row r="5" spans="1:13" ht="21" customHeight="1">
      <c r="A5" s="487"/>
      <c r="B5" s="459" t="str">
        <f>แบบปร.4.1!A4</f>
        <v>เจ้าของอาคาร : มหาวิทยาลัยราชภัฏเชียงใหม่</v>
      </c>
      <c r="C5" s="491"/>
      <c r="D5" s="491"/>
      <c r="E5" s="492"/>
      <c r="F5" s="493"/>
      <c r="G5" s="492"/>
      <c r="H5" s="493"/>
    </row>
    <row r="6" spans="1:13" ht="21" customHeight="1">
      <c r="A6" s="487"/>
      <c r="B6" s="459" t="s">
        <v>617</v>
      </c>
      <c r="C6" s="491"/>
      <c r="D6" s="491"/>
      <c r="E6" s="492"/>
      <c r="F6" s="493"/>
      <c r="G6" s="492"/>
      <c r="H6" s="493"/>
    </row>
    <row r="7" spans="1:13" ht="21" customHeight="1">
      <c r="A7" s="487"/>
      <c r="B7" s="459" t="str">
        <f>แบบปร.4.1!A5</f>
        <v>หน่วยงานออกแบบแปลนและรายการ :  หน่วยวิศวกรรมและสถาปัตยกรรม งานอาคารสถานที่และสาธารณูปการ กองอาคารสถานที่</v>
      </c>
      <c r="C7" s="491"/>
      <c r="D7" s="491"/>
      <c r="E7" s="492"/>
      <c r="F7" s="493"/>
      <c r="G7" s="492"/>
      <c r="H7" s="493"/>
    </row>
    <row r="8" spans="1:13" ht="21" customHeight="1">
      <c r="A8" s="487"/>
      <c r="B8" s="459" t="s">
        <v>664</v>
      </c>
      <c r="C8" s="491"/>
      <c r="D8" s="532">
        <v>4</v>
      </c>
      <c r="E8" s="491" t="s">
        <v>98</v>
      </c>
      <c r="F8" s="493"/>
      <c r="G8" s="492"/>
      <c r="H8" s="493"/>
    </row>
    <row r="9" spans="1:13" ht="21" customHeight="1">
      <c r="A9" s="487"/>
      <c r="B9" s="459" t="s">
        <v>590</v>
      </c>
      <c r="C9" s="663"/>
      <c r="D9" s="663"/>
      <c r="E9" s="513"/>
      <c r="F9" s="512"/>
      <c r="G9" s="492"/>
      <c r="H9" s="493" t="s">
        <v>537</v>
      </c>
    </row>
    <row r="10" spans="1:13" s="461" customFormat="1" ht="24.75" customHeight="1">
      <c r="A10" s="664" t="s">
        <v>87</v>
      </c>
      <c r="B10" s="666" t="s">
        <v>0</v>
      </c>
      <c r="C10" s="667"/>
      <c r="D10" s="668"/>
      <c r="E10" s="672" t="s">
        <v>46</v>
      </c>
      <c r="F10" s="674" t="s">
        <v>598</v>
      </c>
      <c r="G10" s="494" t="s">
        <v>16</v>
      </c>
      <c r="H10" s="676" t="s">
        <v>12</v>
      </c>
    </row>
    <row r="11" spans="1:13" s="461" customFormat="1" ht="32.25" customHeight="1">
      <c r="A11" s="665"/>
      <c r="B11" s="669"/>
      <c r="C11" s="670"/>
      <c r="D11" s="671"/>
      <c r="E11" s="673"/>
      <c r="F11" s="675"/>
      <c r="G11" s="537" t="s">
        <v>592</v>
      </c>
      <c r="H11" s="677"/>
      <c r="J11" s="495"/>
      <c r="K11" s="495"/>
      <c r="L11" s="495"/>
      <c r="M11" s="495"/>
    </row>
    <row r="12" spans="1:13">
      <c r="A12" s="496"/>
      <c r="B12" s="687" t="s">
        <v>538</v>
      </c>
      <c r="C12" s="688"/>
      <c r="D12" s="689"/>
      <c r="E12" s="535"/>
      <c r="F12" s="536"/>
      <c r="G12" s="497"/>
      <c r="H12" s="538" t="s">
        <v>599</v>
      </c>
      <c r="L12" s="498"/>
    </row>
    <row r="13" spans="1:13" s="454" customFormat="1">
      <c r="A13" s="499">
        <v>1</v>
      </c>
      <c r="B13" s="690" t="str">
        <f>'แบบปร.4 (2)'!C10</f>
        <v>งานรื้อถอน</v>
      </c>
      <c r="C13" s="691"/>
      <c r="D13" s="692"/>
      <c r="E13" s="500"/>
      <c r="F13" s="597"/>
      <c r="G13" s="500"/>
      <c r="H13" s="539" t="s">
        <v>600</v>
      </c>
      <c r="K13" s="479"/>
      <c r="L13" s="501"/>
    </row>
    <row r="14" spans="1:13">
      <c r="A14" s="499">
        <v>2</v>
      </c>
      <c r="B14" s="690" t="str">
        <f>'แบบปร.4 (2)'!C11</f>
        <v>งานปรับปรุงห้องสมุดทางภาษา</v>
      </c>
      <c r="C14" s="691"/>
      <c r="D14" s="692"/>
      <c r="E14" s="503"/>
      <c r="F14" s="597"/>
      <c r="G14" s="500"/>
      <c r="H14" s="539" t="s">
        <v>601</v>
      </c>
      <c r="L14" s="498"/>
    </row>
    <row r="15" spans="1:13">
      <c r="A15" s="499">
        <v>3</v>
      </c>
      <c r="B15" s="690" t="str">
        <f>'แบบปร.4 (2)'!C12</f>
        <v>งานทาสี</v>
      </c>
      <c r="C15" s="691"/>
      <c r="D15" s="692"/>
      <c r="E15" s="503"/>
      <c r="F15" s="597"/>
      <c r="G15" s="500"/>
      <c r="H15" s="539" t="s">
        <v>602</v>
      </c>
      <c r="L15" s="498"/>
    </row>
    <row r="16" spans="1:13">
      <c r="A16" s="499">
        <v>4</v>
      </c>
      <c r="B16" s="690" t="str">
        <f>'แบบปร.4 (2)'!C80</f>
        <v>งานระบบไฟฟ้า</v>
      </c>
      <c r="C16" s="691"/>
      <c r="D16" s="692"/>
      <c r="E16" s="503"/>
      <c r="F16" s="597"/>
      <c r="G16" s="500"/>
      <c r="H16" s="539" t="s">
        <v>603</v>
      </c>
      <c r="L16" s="498"/>
    </row>
    <row r="17" spans="1:12">
      <c r="A17" s="502"/>
      <c r="B17" s="693"/>
      <c r="C17" s="694"/>
      <c r="D17" s="695"/>
      <c r="E17" s="503"/>
      <c r="F17" s="504"/>
      <c r="G17" s="500"/>
      <c r="H17" s="533"/>
      <c r="L17" s="498"/>
    </row>
    <row r="18" spans="1:12">
      <c r="A18" s="505"/>
      <c r="B18" s="693"/>
      <c r="C18" s="694"/>
      <c r="D18" s="695"/>
      <c r="E18" s="503"/>
      <c r="F18" s="504"/>
      <c r="G18" s="500"/>
      <c r="H18" s="502"/>
      <c r="L18" s="498"/>
    </row>
    <row r="19" spans="1:12">
      <c r="A19" s="505"/>
      <c r="B19" s="693"/>
      <c r="C19" s="694"/>
      <c r="D19" s="695"/>
      <c r="E19" s="503"/>
      <c r="F19" s="504"/>
      <c r="G19" s="500"/>
      <c r="H19" s="502"/>
    </row>
    <row r="20" spans="1:12">
      <c r="A20" s="506"/>
      <c r="B20" s="696"/>
      <c r="C20" s="697"/>
      <c r="D20" s="698"/>
      <c r="E20" s="507"/>
      <c r="F20" s="508"/>
      <c r="G20" s="509"/>
      <c r="H20" s="510"/>
    </row>
    <row r="21" spans="1:12">
      <c r="A21" s="678" t="s">
        <v>18</v>
      </c>
      <c r="B21" s="681" t="s">
        <v>596</v>
      </c>
      <c r="C21" s="682"/>
      <c r="D21" s="682"/>
      <c r="E21" s="682"/>
      <c r="F21" s="683"/>
      <c r="G21" s="570"/>
      <c r="H21" s="571"/>
      <c r="K21" s="511"/>
    </row>
    <row r="22" spans="1:12">
      <c r="A22" s="679"/>
      <c r="B22" s="572" t="s">
        <v>35</v>
      </c>
      <c r="C22" s="573"/>
      <c r="D22" s="573"/>
      <c r="E22" s="573"/>
      <c r="F22" s="573"/>
      <c r="G22" s="574"/>
      <c r="H22" s="575"/>
      <c r="K22" s="511"/>
    </row>
    <row r="23" spans="1:12">
      <c r="A23" s="680"/>
      <c r="B23" s="576" t="s">
        <v>19</v>
      </c>
      <c r="C23" s="684"/>
      <c r="D23" s="685"/>
      <c r="E23" s="685"/>
      <c r="F23" s="685"/>
      <c r="G23" s="685"/>
      <c r="H23" s="686"/>
    </row>
    <row r="24" spans="1:12" ht="24.75" customHeight="1">
      <c r="A24" s="512"/>
      <c r="B24" s="512"/>
      <c r="C24" s="513"/>
      <c r="D24" s="513"/>
      <c r="E24" s="513"/>
      <c r="F24" s="512"/>
      <c r="G24" s="513"/>
      <c r="H24" s="512"/>
    </row>
    <row r="25" spans="1:12" ht="24.75" customHeight="1"/>
    <row r="26" spans="1:12" ht="24.75" customHeight="1"/>
    <row r="27" spans="1:12" s="455" customFormat="1" ht="24.75" customHeight="1">
      <c r="A27" s="479"/>
      <c r="B27" s="514"/>
      <c r="C27" s="523"/>
      <c r="D27" s="515"/>
      <c r="E27" s="516"/>
      <c r="F27" s="516"/>
      <c r="G27" s="517"/>
      <c r="H27" s="517"/>
      <c r="J27" s="467"/>
      <c r="K27" s="518"/>
    </row>
    <row r="28" spans="1:12" s="455" customFormat="1" ht="24.75" customHeight="1">
      <c r="A28" s="521"/>
      <c r="B28" s="521"/>
      <c r="C28" s="521"/>
      <c r="D28" s="599"/>
      <c r="E28" s="599"/>
      <c r="F28" s="519"/>
      <c r="G28" s="522"/>
      <c r="H28" s="522"/>
    </row>
    <row r="29" spans="1:12" s="455" customFormat="1" ht="24.75" customHeight="1">
      <c r="A29" s="521"/>
      <c r="B29" s="521"/>
      <c r="C29" s="521"/>
      <c r="D29" s="599"/>
      <c r="E29" s="599"/>
      <c r="F29" s="521"/>
      <c r="G29" s="517"/>
      <c r="H29" s="517"/>
    </row>
    <row r="30" spans="1:12" s="455" customFormat="1" ht="24.75" customHeight="1">
      <c r="A30" s="521"/>
      <c r="B30" s="521"/>
      <c r="C30" s="521"/>
      <c r="D30" s="541"/>
      <c r="E30" s="541"/>
      <c r="F30" s="521"/>
      <c r="G30" s="521"/>
      <c r="H30" s="521"/>
      <c r="K30" s="518"/>
    </row>
    <row r="31" spans="1:12" s="455" customFormat="1" ht="24.75" customHeight="1">
      <c r="A31" s="521"/>
      <c r="B31" s="521"/>
      <c r="C31" s="521"/>
      <c r="D31" s="521"/>
      <c r="E31" s="521"/>
      <c r="F31" s="521"/>
      <c r="G31" s="521"/>
      <c r="H31" s="521"/>
    </row>
    <row r="32" spans="1:12" s="455" customFormat="1" ht="24.75" customHeight="1">
      <c r="A32" s="521"/>
      <c r="B32" s="599"/>
      <c r="C32" s="599"/>
      <c r="D32" s="521"/>
      <c r="E32" s="521"/>
      <c r="F32" s="599"/>
      <c r="G32" s="599"/>
      <c r="H32" s="517"/>
    </row>
    <row r="33" spans="1:8" s="455" customFormat="1" ht="24.75" customHeight="1">
      <c r="A33" s="479"/>
      <c r="B33" s="599"/>
      <c r="C33" s="599"/>
      <c r="D33" s="521"/>
      <c r="E33" s="521"/>
      <c r="F33" s="599"/>
      <c r="G33" s="599"/>
      <c r="H33" s="521"/>
    </row>
    <row r="34" spans="1:8" s="455" customFormat="1" ht="24.75" customHeight="1">
      <c r="A34" s="521"/>
      <c r="B34" s="541"/>
      <c r="C34" s="541"/>
      <c r="D34" s="521"/>
      <c r="E34" s="521"/>
      <c r="F34" s="541"/>
      <c r="G34" s="541"/>
      <c r="H34" s="521"/>
    </row>
    <row r="35" spans="1:8" s="455" customFormat="1" ht="24.75" customHeight="1">
      <c r="A35" s="521"/>
      <c r="B35" s="521"/>
      <c r="C35" s="521"/>
      <c r="D35" s="521"/>
      <c r="E35" s="521"/>
      <c r="F35" s="521"/>
      <c r="G35" s="517"/>
      <c r="H35" s="517"/>
    </row>
    <row r="36" spans="1:8" s="455" customFormat="1" ht="24.75" customHeight="1">
      <c r="A36" s="479"/>
      <c r="B36" s="599"/>
      <c r="C36" s="599"/>
      <c r="D36" s="521"/>
      <c r="E36" s="521"/>
      <c r="F36" s="521"/>
      <c r="G36" s="521"/>
      <c r="H36" s="521"/>
    </row>
    <row r="37" spans="1:8" s="455" customFormat="1" ht="24.75" customHeight="1">
      <c r="A37" s="521"/>
      <c r="B37" s="599"/>
      <c r="C37" s="599"/>
      <c r="D37" s="521"/>
      <c r="E37" s="521"/>
      <c r="F37" s="521"/>
      <c r="G37" s="521"/>
      <c r="H37" s="521"/>
    </row>
    <row r="38" spans="1:8" s="455" customFormat="1" ht="24.75" customHeight="1">
      <c r="A38" s="521"/>
      <c r="B38" s="541"/>
      <c r="C38" s="541"/>
      <c r="D38" s="521"/>
      <c r="E38" s="521"/>
      <c r="F38" s="521"/>
      <c r="G38" s="517"/>
      <c r="H38" s="517"/>
    </row>
    <row r="39" spans="1:8" s="455" customFormat="1" ht="24.75" customHeight="1">
      <c r="A39" s="548"/>
      <c r="B39" s="548"/>
      <c r="C39" s="548"/>
      <c r="D39" s="521"/>
      <c r="E39" s="521"/>
      <c r="F39" s="521"/>
      <c r="G39" s="521"/>
      <c r="H39" s="521"/>
    </row>
    <row r="40" spans="1:8" s="455" customFormat="1" ht="24.75" customHeight="1">
      <c r="A40" s="479"/>
      <c r="B40" s="548"/>
      <c r="C40" s="519"/>
      <c r="D40" s="521"/>
      <c r="E40" s="521"/>
      <c r="F40" s="521"/>
      <c r="G40" s="521"/>
      <c r="H40" s="521"/>
    </row>
    <row r="41" spans="1:8" ht="24.75" customHeight="1">
      <c r="F41" s="521"/>
      <c r="G41" s="521"/>
      <c r="H41" s="521"/>
    </row>
    <row r="42" spans="1:8" ht="24.75" customHeight="1"/>
    <row r="43" spans="1:8" ht="24.75" customHeight="1"/>
    <row r="44" spans="1:8" ht="24.75" customHeight="1"/>
    <row r="45" spans="1:8" ht="24.75" customHeight="1"/>
    <row r="46" spans="1:8" ht="24.75" customHeight="1"/>
    <row r="47" spans="1:8" ht="24.75" customHeight="1"/>
    <row r="48" spans="1:8" ht="24.75" customHeight="1"/>
    <row r="49" ht="24.75" customHeight="1"/>
    <row r="50" ht="24.75" customHeight="1"/>
  </sheetData>
  <mergeCells count="20">
    <mergeCell ref="B13:D13"/>
    <mergeCell ref="B14:D14"/>
    <mergeCell ref="B15:D15"/>
    <mergeCell ref="B16:D16"/>
    <mergeCell ref="A1:H1"/>
    <mergeCell ref="A2:H2"/>
    <mergeCell ref="C9:D9"/>
    <mergeCell ref="A10:A11"/>
    <mergeCell ref="A21:A23"/>
    <mergeCell ref="B10:D11"/>
    <mergeCell ref="B17:D17"/>
    <mergeCell ref="B21:F21"/>
    <mergeCell ref="C23:H23"/>
    <mergeCell ref="B18:D18"/>
    <mergeCell ref="B19:D19"/>
    <mergeCell ref="F10:F11"/>
    <mergeCell ref="H10:H11"/>
    <mergeCell ref="B20:D20"/>
    <mergeCell ref="E10:E11"/>
    <mergeCell ref="B12:D12"/>
  </mergeCells>
  <printOptions horizontalCentered="1"/>
  <pageMargins left="0.7" right="0.7" top="0.75" bottom="0.75" header="0.55000000000000004" footer="0.3"/>
  <pageSetup paperSize="9" scale="62" fitToHeight="0" orientation="portrait" blackAndWhite="1" r:id="rId1"/>
  <headerFooter>
    <oddHeader xml:space="preserve">&amp;Rแบบ ปร. 5  ก.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7"/>
  <sheetViews>
    <sheetView view="pageBreakPreview" zoomScale="90" zoomScaleNormal="85" zoomScaleSheetLayoutView="90" workbookViewId="0">
      <selection activeCell="A5" sqref="A5:I6"/>
    </sheetView>
  </sheetViews>
  <sheetFormatPr defaultRowHeight="21"/>
  <cols>
    <col min="1" max="1" width="5.5703125" style="9" customWidth="1"/>
    <col min="2" max="2" width="38.140625" style="9" customWidth="1"/>
    <col min="3" max="3" width="12.5703125" style="9" customWidth="1"/>
    <col min="4" max="4" width="5.85546875" style="9" customWidth="1"/>
    <col min="5" max="5" width="9.28515625" style="9" customWidth="1"/>
    <col min="6" max="6" width="5.42578125" style="9" customWidth="1"/>
    <col min="7" max="7" width="10.7109375" style="9" customWidth="1"/>
    <col min="8" max="8" width="9.85546875" style="9" customWidth="1"/>
    <col min="9" max="9" width="17.140625" style="9" customWidth="1"/>
    <col min="10" max="16384" width="9.140625" style="9"/>
  </cols>
  <sheetData>
    <row r="1" spans="1:9" s="1" customFormat="1">
      <c r="A1" s="1" t="e">
        <f>แบบปร.4.1!#REF!</f>
        <v>#REF!</v>
      </c>
      <c r="G1" s="182"/>
    </row>
    <row r="2" spans="1:9" s="1" customFormat="1">
      <c r="A2" s="1" t="e">
        <f>แบบปร.4.1!#REF!</f>
        <v>#REF!</v>
      </c>
      <c r="G2" s="182" t="e">
        <f>แบบปร.4.1!#REF!</f>
        <v>#REF!</v>
      </c>
    </row>
    <row r="3" spans="1:9" s="1" customFormat="1">
      <c r="A3" s="1" t="e">
        <f>แบบปร.4.1!#REF!</f>
        <v>#REF!</v>
      </c>
      <c r="G3" s="182" t="e">
        <f>แบบปร.4.1!#REF!</f>
        <v>#REF!</v>
      </c>
    </row>
    <row r="4" spans="1:9" s="1" customFormat="1">
      <c r="A4" s="1" t="e">
        <f>แบบปร.4.1!#REF!</f>
        <v>#REF!</v>
      </c>
      <c r="G4" s="182" t="e">
        <f>แบบปร.4.1!#REF!</f>
        <v>#REF!</v>
      </c>
      <c r="I4" s="183" t="e">
        <f>แบบปร.4.1!#REF!</f>
        <v>#REF!</v>
      </c>
    </row>
    <row r="5" spans="1:9">
      <c r="A5" s="196" t="s">
        <v>8</v>
      </c>
      <c r="B5" s="701" t="s">
        <v>0</v>
      </c>
      <c r="C5" s="702" t="s">
        <v>17</v>
      </c>
      <c r="D5" s="701" t="s">
        <v>1</v>
      </c>
      <c r="E5" s="702" t="s">
        <v>10</v>
      </c>
      <c r="F5" s="701" t="s">
        <v>2</v>
      </c>
      <c r="G5" s="699" t="s">
        <v>3</v>
      </c>
      <c r="H5" s="196" t="s">
        <v>20</v>
      </c>
      <c r="I5" s="700" t="s">
        <v>12</v>
      </c>
    </row>
    <row r="6" spans="1:9">
      <c r="A6" s="198" t="s">
        <v>9</v>
      </c>
      <c r="B6" s="701"/>
      <c r="C6" s="703"/>
      <c r="D6" s="701"/>
      <c r="E6" s="703"/>
      <c r="F6" s="701"/>
      <c r="G6" s="699"/>
      <c r="H6" s="198" t="s">
        <v>7</v>
      </c>
      <c r="I6" s="700"/>
    </row>
    <row r="7" spans="1:9" ht="21.75" customHeight="1">
      <c r="A7" s="127"/>
      <c r="B7" s="128"/>
      <c r="C7" s="129"/>
      <c r="D7" s="129"/>
      <c r="E7" s="130"/>
      <c r="F7" s="131"/>
      <c r="G7" s="127"/>
      <c r="H7" s="127"/>
      <c r="I7" s="129"/>
    </row>
    <row r="8" spans="1:9" ht="21.75" customHeight="1">
      <c r="A8" s="132"/>
      <c r="B8" s="132"/>
      <c r="C8" s="133"/>
      <c r="D8" s="132"/>
      <c r="E8" s="134"/>
      <c r="F8" s="135"/>
      <c r="G8" s="136"/>
      <c r="H8" s="136"/>
      <c r="I8" s="136"/>
    </row>
    <row r="9" spans="1:9" ht="21.75" customHeight="1">
      <c r="A9" s="132"/>
      <c r="B9" s="132"/>
      <c r="C9" s="136"/>
      <c r="D9" s="132"/>
      <c r="E9" s="134"/>
      <c r="F9" s="135"/>
      <c r="G9" s="136"/>
      <c r="H9" s="136"/>
      <c r="I9" s="136"/>
    </row>
    <row r="10" spans="1:9" ht="21.75" customHeight="1">
      <c r="A10" s="132"/>
      <c r="B10" s="7"/>
      <c r="C10" s="136"/>
      <c r="D10" s="132"/>
      <c r="E10" s="134"/>
      <c r="F10" s="135"/>
      <c r="G10" s="136"/>
      <c r="H10" s="136"/>
      <c r="I10" s="136"/>
    </row>
    <row r="11" spans="1:9" ht="21.75" customHeight="1">
      <c r="A11" s="132"/>
      <c r="B11" s="137"/>
      <c r="C11" s="136"/>
      <c r="D11" s="132"/>
      <c r="E11" s="134"/>
      <c r="F11" s="135"/>
      <c r="G11" s="136"/>
      <c r="H11" s="136"/>
      <c r="I11" s="136"/>
    </row>
    <row r="12" spans="1:9" ht="21.75" customHeight="1">
      <c r="A12" s="132"/>
      <c r="B12" s="132"/>
      <c r="C12" s="136"/>
      <c r="D12" s="132"/>
      <c r="E12" s="134"/>
      <c r="F12" s="135"/>
      <c r="G12" s="136"/>
      <c r="H12" s="136"/>
      <c r="I12" s="136"/>
    </row>
    <row r="13" spans="1:9" ht="21.75" customHeight="1">
      <c r="A13" s="132"/>
      <c r="B13" s="132"/>
      <c r="C13" s="136"/>
      <c r="D13" s="132"/>
      <c r="E13" s="134"/>
      <c r="F13" s="135"/>
      <c r="G13" s="136"/>
      <c r="H13" s="136"/>
      <c r="I13" s="136"/>
    </row>
    <row r="14" spans="1:9" ht="21.75" customHeight="1">
      <c r="A14" s="132"/>
      <c r="B14" s="7"/>
      <c r="C14" s="136"/>
      <c r="D14" s="132"/>
      <c r="E14" s="134"/>
      <c r="F14" s="135"/>
      <c r="G14" s="136"/>
      <c r="H14" s="136"/>
      <c r="I14" s="136"/>
    </row>
    <row r="15" spans="1:9" ht="21.75" customHeight="1">
      <c r="A15" s="132"/>
      <c r="B15" s="137"/>
      <c r="C15" s="136"/>
      <c r="D15" s="132"/>
      <c r="E15" s="134"/>
      <c r="F15" s="135"/>
      <c r="G15" s="136"/>
      <c r="H15" s="136"/>
      <c r="I15" s="136"/>
    </row>
    <row r="16" spans="1:9" ht="21.75" customHeight="1">
      <c r="A16" s="132"/>
      <c r="B16" s="137"/>
      <c r="C16" s="136"/>
      <c r="D16" s="132"/>
      <c r="E16" s="134"/>
      <c r="F16" s="135"/>
      <c r="G16" s="136"/>
      <c r="H16" s="136"/>
      <c r="I16" s="136"/>
    </row>
    <row r="17" spans="1:9" ht="21.75" customHeight="1">
      <c r="A17" s="132"/>
      <c r="B17" s="132"/>
      <c r="C17" s="136"/>
      <c r="D17" s="132"/>
      <c r="E17" s="134"/>
      <c r="F17" s="135"/>
      <c r="G17" s="136"/>
      <c r="H17" s="136"/>
      <c r="I17" s="136"/>
    </row>
    <row r="18" spans="1:9" ht="21.75" customHeight="1">
      <c r="A18" s="132"/>
      <c r="B18" s="132"/>
      <c r="C18" s="136"/>
      <c r="D18" s="132"/>
      <c r="E18" s="134"/>
      <c r="F18" s="135"/>
      <c r="G18" s="136"/>
      <c r="H18" s="136"/>
      <c r="I18" s="136"/>
    </row>
    <row r="19" spans="1:9" ht="21.75" customHeight="1">
      <c r="A19" s="132"/>
      <c r="B19" s="132"/>
      <c r="C19" s="136"/>
      <c r="D19" s="132"/>
      <c r="E19" s="134"/>
      <c r="F19" s="135"/>
      <c r="G19" s="136"/>
      <c r="H19" s="136"/>
      <c r="I19" s="136"/>
    </row>
    <row r="20" spans="1:9" ht="21.75" customHeight="1">
      <c r="A20" s="132"/>
      <c r="B20" s="132"/>
      <c r="C20" s="136"/>
      <c r="D20" s="132"/>
      <c r="E20" s="134"/>
      <c r="F20" s="135"/>
      <c r="G20" s="136"/>
      <c r="H20" s="136"/>
      <c r="I20" s="136"/>
    </row>
    <row r="21" spans="1:9" ht="21.75" customHeight="1">
      <c r="A21" s="132"/>
      <c r="B21" s="132"/>
      <c r="C21" s="136"/>
      <c r="D21" s="132"/>
      <c r="E21" s="134"/>
      <c r="F21" s="135"/>
      <c r="G21" s="136"/>
      <c r="H21" s="136"/>
      <c r="I21" s="136"/>
    </row>
    <row r="22" spans="1:9" ht="21.75" customHeight="1">
      <c r="A22" s="132"/>
      <c r="B22" s="132"/>
      <c r="C22" s="136"/>
      <c r="D22" s="132"/>
      <c r="E22" s="134"/>
      <c r="F22" s="135"/>
      <c r="G22" s="136"/>
      <c r="H22" s="136"/>
      <c r="I22" s="136"/>
    </row>
    <row r="23" spans="1:9" ht="21.75" customHeight="1">
      <c r="A23" s="132"/>
      <c r="B23" s="132"/>
      <c r="C23" s="136"/>
      <c r="D23" s="132"/>
      <c r="E23" s="134"/>
      <c r="F23" s="135"/>
      <c r="G23" s="136"/>
      <c r="H23" s="136"/>
      <c r="I23" s="136"/>
    </row>
    <row r="24" spans="1:9" ht="21.75" customHeight="1">
      <c r="A24" s="132"/>
      <c r="B24" s="132"/>
      <c r="C24" s="136"/>
      <c r="D24" s="132"/>
      <c r="E24" s="134"/>
      <c r="F24" s="135"/>
      <c r="G24" s="136"/>
      <c r="H24" s="136"/>
      <c r="I24" s="136"/>
    </row>
    <row r="25" spans="1:9" ht="21.75" customHeight="1">
      <c r="A25" s="132"/>
      <c r="B25" s="7"/>
      <c r="C25" s="136"/>
      <c r="D25" s="132"/>
      <c r="E25" s="134"/>
      <c r="F25" s="135"/>
      <c r="G25" s="136"/>
      <c r="H25" s="136"/>
      <c r="I25" s="136"/>
    </row>
    <row r="26" spans="1:9" ht="21.75" customHeight="1">
      <c r="A26" s="132"/>
      <c r="B26" s="137"/>
      <c r="C26" s="136"/>
      <c r="D26" s="132"/>
      <c r="E26" s="134"/>
      <c r="F26" s="135"/>
      <c r="G26" s="136"/>
      <c r="H26" s="136"/>
      <c r="I26" s="136"/>
    </row>
    <row r="27" spans="1:9" ht="21.75" customHeight="1">
      <c r="A27" s="132"/>
      <c r="B27" s="132"/>
      <c r="C27" s="136"/>
      <c r="D27" s="132"/>
      <c r="E27" s="134"/>
      <c r="F27" s="135"/>
      <c r="G27" s="136"/>
      <c r="H27" s="136"/>
      <c r="I27" s="136"/>
    </row>
    <row r="28" spans="1:9" ht="21.75" customHeight="1">
      <c r="A28" s="132"/>
      <c r="B28" s="132"/>
      <c r="C28" s="136"/>
      <c r="D28" s="132"/>
      <c r="E28" s="134"/>
      <c r="F28" s="135"/>
      <c r="G28" s="136"/>
      <c r="H28" s="136"/>
      <c r="I28" s="136"/>
    </row>
    <row r="29" spans="1:9" ht="21.75" customHeight="1">
      <c r="A29" s="132"/>
      <c r="B29" s="132"/>
      <c r="C29" s="136"/>
      <c r="D29" s="132"/>
      <c r="E29" s="134"/>
      <c r="F29" s="135"/>
      <c r="G29" s="136"/>
      <c r="H29" s="136"/>
      <c r="I29" s="136"/>
    </row>
    <row r="30" spans="1:9" ht="21.75" customHeight="1">
      <c r="A30" s="132"/>
      <c r="B30" s="132"/>
      <c r="C30" s="136"/>
      <c r="D30" s="132"/>
      <c r="E30" s="134"/>
      <c r="F30" s="135"/>
      <c r="G30" s="136"/>
      <c r="H30" s="136"/>
      <c r="I30" s="136"/>
    </row>
    <row r="31" spans="1:9" ht="21.75" customHeight="1">
      <c r="A31" s="132"/>
      <c r="B31" s="132"/>
      <c r="C31" s="136"/>
      <c r="D31" s="132"/>
      <c r="E31" s="134"/>
      <c r="F31" s="135"/>
      <c r="G31" s="136"/>
      <c r="H31" s="136"/>
      <c r="I31" s="136"/>
    </row>
    <row r="32" spans="1:9" ht="21.75" customHeight="1">
      <c r="A32" s="132"/>
      <c r="B32" s="132"/>
      <c r="C32" s="136"/>
      <c r="D32" s="132"/>
      <c r="E32" s="134"/>
      <c r="F32" s="135"/>
      <c r="G32" s="136"/>
      <c r="H32" s="136"/>
      <c r="I32" s="136"/>
    </row>
    <row r="33" spans="1:9" ht="21.75" customHeight="1">
      <c r="A33" s="132"/>
      <c r="B33" s="132"/>
      <c r="C33" s="136"/>
      <c r="D33" s="132"/>
      <c r="E33" s="134"/>
      <c r="F33" s="135"/>
      <c r="G33" s="136"/>
      <c r="H33" s="136"/>
      <c r="I33" s="136"/>
    </row>
    <row r="34" spans="1:9" ht="21.75" customHeight="1">
      <c r="A34" s="132"/>
      <c r="B34" s="132"/>
      <c r="C34" s="136"/>
      <c r="D34" s="132"/>
      <c r="E34" s="134"/>
      <c r="F34" s="135"/>
      <c r="G34" s="136"/>
      <c r="H34" s="136"/>
      <c r="I34" s="136"/>
    </row>
    <row r="35" spans="1:9" ht="21.75" customHeight="1">
      <c r="A35" s="132"/>
      <c r="B35" s="7"/>
      <c r="C35" s="136"/>
      <c r="D35" s="132"/>
      <c r="E35" s="134"/>
      <c r="F35" s="135"/>
      <c r="G35" s="136"/>
      <c r="H35" s="136"/>
      <c r="I35" s="136"/>
    </row>
    <row r="36" spans="1:9" ht="21.75" customHeight="1">
      <c r="A36" s="132"/>
      <c r="B36" s="132"/>
      <c r="C36" s="136"/>
      <c r="D36" s="132"/>
      <c r="E36" s="134"/>
      <c r="F36" s="135"/>
      <c r="G36" s="136"/>
      <c r="H36" s="136"/>
      <c r="I36" s="136"/>
    </row>
    <row r="37" spans="1:9" ht="21.75" customHeight="1">
      <c r="A37" s="132"/>
      <c r="B37" s="132"/>
      <c r="C37" s="136"/>
      <c r="D37" s="132"/>
      <c r="E37" s="134"/>
      <c r="F37" s="135"/>
      <c r="G37" s="136"/>
      <c r="H37" s="136"/>
      <c r="I37" s="136"/>
    </row>
    <row r="38" spans="1:9" ht="21.75" customHeight="1">
      <c r="A38" s="138"/>
      <c r="B38" s="138"/>
      <c r="C38" s="138"/>
      <c r="D38" s="138"/>
      <c r="E38" s="139"/>
      <c r="F38" s="140"/>
      <c r="G38" s="138"/>
      <c r="H38" s="138"/>
      <c r="I38" s="138"/>
    </row>
    <row r="39" spans="1:9" ht="21.75" customHeight="1">
      <c r="A39" s="129"/>
      <c r="B39" s="141"/>
      <c r="C39" s="127"/>
      <c r="D39" s="129"/>
      <c r="E39" s="142"/>
      <c r="F39" s="143"/>
      <c r="G39" s="127"/>
      <c r="H39" s="127"/>
      <c r="I39" s="127"/>
    </row>
    <row r="40" spans="1:9" ht="21.75" customHeight="1">
      <c r="A40" s="132"/>
      <c r="B40" s="132"/>
      <c r="C40" s="136"/>
      <c r="D40" s="132"/>
      <c r="E40" s="134"/>
      <c r="F40" s="135"/>
      <c r="G40" s="136"/>
      <c r="H40" s="136"/>
      <c r="I40" s="136"/>
    </row>
    <row r="41" spans="1:9" ht="21.75" customHeight="1">
      <c r="A41" s="132"/>
      <c r="B41" s="132"/>
      <c r="C41" s="136"/>
      <c r="D41" s="132"/>
      <c r="E41" s="134"/>
      <c r="F41" s="135"/>
      <c r="G41" s="136"/>
      <c r="H41" s="136"/>
      <c r="I41" s="136"/>
    </row>
    <row r="42" spans="1:9" ht="21.75" customHeight="1">
      <c r="A42" s="132"/>
      <c r="B42" s="132"/>
      <c r="C42" s="136"/>
      <c r="D42" s="132"/>
      <c r="E42" s="134"/>
      <c r="F42" s="135"/>
      <c r="G42" s="136"/>
      <c r="H42" s="136"/>
      <c r="I42" s="136"/>
    </row>
    <row r="43" spans="1:9" ht="21.75" customHeight="1">
      <c r="A43" s="132"/>
      <c r="B43" s="132"/>
      <c r="C43" s="136"/>
      <c r="D43" s="132"/>
      <c r="E43" s="134"/>
      <c r="F43" s="135"/>
      <c r="G43" s="136"/>
      <c r="H43" s="136"/>
      <c r="I43" s="136"/>
    </row>
    <row r="44" spans="1:9" ht="21.75" customHeight="1">
      <c r="A44" s="132"/>
      <c r="B44" s="132"/>
      <c r="C44" s="136"/>
      <c r="D44" s="132"/>
      <c r="E44" s="134"/>
      <c r="F44" s="135"/>
      <c r="G44" s="136"/>
      <c r="H44" s="136"/>
      <c r="I44" s="136"/>
    </row>
    <row r="45" spans="1:9" ht="21.75" customHeight="1">
      <c r="A45" s="132"/>
      <c r="B45" s="132"/>
      <c r="C45" s="136"/>
      <c r="D45" s="132"/>
      <c r="E45" s="134"/>
      <c r="F45" s="135"/>
      <c r="G45" s="136"/>
      <c r="H45" s="136"/>
      <c r="I45" s="136"/>
    </row>
    <row r="46" spans="1:9" ht="21.75" customHeight="1">
      <c r="A46" s="132"/>
      <c r="B46" s="132"/>
      <c r="C46" s="136"/>
      <c r="D46" s="132"/>
      <c r="E46" s="134"/>
      <c r="F46" s="135"/>
      <c r="G46" s="136"/>
      <c r="H46" s="136"/>
      <c r="I46" s="136"/>
    </row>
    <row r="47" spans="1:9" ht="21.75" customHeight="1">
      <c r="A47" s="132"/>
      <c r="B47" s="132"/>
      <c r="C47" s="136"/>
      <c r="D47" s="132"/>
      <c r="E47" s="134"/>
      <c r="F47" s="135"/>
      <c r="G47" s="136"/>
      <c r="H47" s="136"/>
      <c r="I47" s="136"/>
    </row>
    <row r="48" spans="1:9" ht="21.75" customHeight="1">
      <c r="A48" s="132"/>
      <c r="B48" s="7"/>
      <c r="C48" s="136"/>
      <c r="D48" s="132"/>
      <c r="E48" s="134"/>
      <c r="F48" s="135"/>
      <c r="G48" s="136"/>
      <c r="H48" s="136"/>
      <c r="I48" s="136"/>
    </row>
    <row r="49" spans="1:9" ht="21.75" customHeight="1">
      <c r="A49" s="132"/>
      <c r="B49" s="137"/>
      <c r="C49" s="136"/>
      <c r="D49" s="132"/>
      <c r="E49" s="134"/>
      <c r="F49" s="135"/>
      <c r="G49" s="136"/>
      <c r="H49" s="136"/>
      <c r="I49" s="136"/>
    </row>
    <row r="50" spans="1:9" ht="21.75" customHeight="1">
      <c r="A50" s="132"/>
      <c r="B50" s="132"/>
      <c r="C50" s="136"/>
      <c r="D50" s="132"/>
      <c r="E50" s="134"/>
      <c r="F50" s="135"/>
      <c r="G50" s="136"/>
      <c r="H50" s="136"/>
      <c r="I50" s="136"/>
    </row>
    <row r="51" spans="1:9" ht="21.75" customHeight="1">
      <c r="A51" s="132"/>
      <c r="B51" s="132"/>
      <c r="C51" s="136"/>
      <c r="D51" s="132"/>
      <c r="E51" s="134"/>
      <c r="F51" s="135"/>
      <c r="G51" s="136"/>
      <c r="H51" s="136"/>
      <c r="I51" s="136"/>
    </row>
    <row r="52" spans="1:9" ht="21.75" customHeight="1">
      <c r="A52" s="132"/>
      <c r="B52" s="132"/>
      <c r="C52" s="136"/>
      <c r="D52" s="132"/>
      <c r="E52" s="134"/>
      <c r="F52" s="135"/>
      <c r="G52" s="136"/>
      <c r="H52" s="136"/>
      <c r="I52" s="136"/>
    </row>
    <row r="53" spans="1:9" ht="21.75" customHeight="1">
      <c r="A53" s="132"/>
      <c r="B53" s="132"/>
      <c r="C53" s="136"/>
      <c r="D53" s="132"/>
      <c r="E53" s="134"/>
      <c r="F53" s="135"/>
      <c r="G53" s="136"/>
      <c r="H53" s="136"/>
      <c r="I53" s="136"/>
    </row>
    <row r="54" spans="1:9" ht="21.75" customHeight="1">
      <c r="A54" s="132"/>
      <c r="B54" s="7"/>
      <c r="C54" s="136"/>
      <c r="D54" s="132"/>
      <c r="E54" s="134"/>
      <c r="F54" s="135"/>
      <c r="G54" s="136"/>
      <c r="H54" s="136"/>
      <c r="I54" s="136"/>
    </row>
    <row r="55" spans="1:9" ht="21.75" customHeight="1">
      <c r="A55" s="132"/>
      <c r="B55" s="132"/>
      <c r="C55" s="136"/>
      <c r="D55" s="132"/>
      <c r="E55" s="134"/>
      <c r="F55" s="135"/>
      <c r="G55" s="136"/>
      <c r="H55" s="136"/>
      <c r="I55" s="136"/>
    </row>
    <row r="56" spans="1:9" ht="21.75" customHeight="1">
      <c r="A56" s="132"/>
      <c r="B56" s="132"/>
      <c r="C56" s="136"/>
      <c r="D56" s="132"/>
      <c r="E56" s="134"/>
      <c r="F56" s="135"/>
      <c r="G56" s="136"/>
      <c r="H56" s="136"/>
      <c r="I56" s="136"/>
    </row>
    <row r="57" spans="1:9" ht="21.75" customHeight="1">
      <c r="A57" s="132"/>
      <c r="B57" s="132"/>
      <c r="C57" s="136"/>
      <c r="D57" s="132"/>
      <c r="E57" s="134"/>
      <c r="F57" s="135"/>
      <c r="G57" s="136"/>
      <c r="H57" s="136"/>
      <c r="I57" s="136"/>
    </row>
    <row r="58" spans="1:9" ht="21.75" customHeight="1">
      <c r="A58" s="132"/>
      <c r="B58" s="132"/>
      <c r="C58" s="136"/>
      <c r="D58" s="132"/>
      <c r="E58" s="134"/>
      <c r="F58" s="135"/>
      <c r="G58" s="136"/>
      <c r="H58" s="136"/>
      <c r="I58" s="136"/>
    </row>
    <row r="59" spans="1:9" ht="21.75" customHeight="1">
      <c r="A59" s="132"/>
      <c r="B59" s="137"/>
      <c r="C59" s="136"/>
      <c r="D59" s="132"/>
      <c r="E59" s="134"/>
      <c r="F59" s="135"/>
      <c r="G59" s="136"/>
      <c r="H59" s="136"/>
      <c r="I59" s="136"/>
    </row>
    <row r="60" spans="1:9" ht="21.75" customHeight="1">
      <c r="A60" s="132"/>
      <c r="B60" s="132"/>
      <c r="C60" s="136"/>
      <c r="D60" s="132"/>
      <c r="E60" s="134"/>
      <c r="F60" s="135"/>
      <c r="G60" s="136"/>
      <c r="H60" s="136"/>
      <c r="I60" s="136"/>
    </row>
    <row r="61" spans="1:9" ht="21.75" customHeight="1">
      <c r="A61" s="132"/>
      <c r="B61" s="132"/>
      <c r="C61" s="136"/>
      <c r="D61" s="132"/>
      <c r="E61" s="134"/>
      <c r="F61" s="135"/>
      <c r="G61" s="136"/>
      <c r="H61" s="136"/>
      <c r="I61" s="136"/>
    </row>
    <row r="62" spans="1:9" ht="21.75" customHeight="1">
      <c r="A62" s="132"/>
      <c r="B62" s="132"/>
      <c r="C62" s="136"/>
      <c r="D62" s="132"/>
      <c r="E62" s="134"/>
      <c r="F62" s="135"/>
      <c r="G62" s="136"/>
      <c r="H62" s="136"/>
      <c r="I62" s="136"/>
    </row>
    <row r="63" spans="1:9" ht="21.75" customHeight="1">
      <c r="A63" s="132"/>
      <c r="B63" s="132"/>
      <c r="C63" s="136"/>
      <c r="D63" s="132"/>
      <c r="E63" s="134"/>
      <c r="F63" s="135"/>
      <c r="G63" s="136"/>
      <c r="H63" s="136"/>
      <c r="I63" s="136"/>
    </row>
    <row r="64" spans="1:9" ht="21.75" customHeight="1">
      <c r="A64" s="132"/>
      <c r="B64" s="132"/>
      <c r="C64" s="136"/>
      <c r="D64" s="132"/>
      <c r="E64" s="134"/>
      <c r="F64" s="135"/>
      <c r="G64" s="136"/>
      <c r="H64" s="136"/>
      <c r="I64" s="136"/>
    </row>
    <row r="65" spans="1:9" ht="21.75" customHeight="1">
      <c r="A65" s="132"/>
      <c r="B65" s="132"/>
      <c r="C65" s="136"/>
      <c r="D65" s="132"/>
      <c r="E65" s="134"/>
      <c r="F65" s="135"/>
      <c r="G65" s="136"/>
      <c r="H65" s="136"/>
      <c r="I65" s="136"/>
    </row>
    <row r="66" spans="1:9" ht="21.75" customHeight="1">
      <c r="A66" s="132"/>
      <c r="B66" s="132"/>
      <c r="C66" s="136"/>
      <c r="D66" s="132"/>
      <c r="E66" s="134"/>
      <c r="F66" s="135"/>
      <c r="G66" s="136"/>
      <c r="H66" s="136"/>
      <c r="I66" s="136"/>
    </row>
    <row r="67" spans="1:9" ht="21.75" customHeight="1">
      <c r="A67" s="132"/>
      <c r="B67" s="132"/>
      <c r="C67" s="136"/>
      <c r="D67" s="132"/>
      <c r="E67" s="134"/>
      <c r="F67" s="135"/>
      <c r="G67" s="136"/>
      <c r="H67" s="136"/>
      <c r="I67" s="136"/>
    </row>
    <row r="68" spans="1:9" ht="21.75" customHeight="1">
      <c r="A68" s="132"/>
      <c r="B68" s="132"/>
      <c r="C68" s="136"/>
      <c r="D68" s="132"/>
      <c r="E68" s="134"/>
      <c r="F68" s="135"/>
      <c r="G68" s="136"/>
      <c r="H68" s="136"/>
      <c r="I68" s="136"/>
    </row>
    <row r="69" spans="1:9" ht="21.75" customHeight="1">
      <c r="A69" s="132"/>
      <c r="B69" s="132"/>
      <c r="C69" s="136"/>
      <c r="D69" s="132"/>
      <c r="E69" s="134"/>
      <c r="F69" s="135"/>
      <c r="G69" s="136"/>
      <c r="H69" s="136"/>
      <c r="I69" s="136"/>
    </row>
    <row r="70" spans="1:9" ht="21.75" customHeight="1">
      <c r="A70" s="138"/>
      <c r="B70" s="138"/>
      <c r="C70" s="138"/>
      <c r="D70" s="138"/>
      <c r="E70" s="139"/>
      <c r="F70" s="140"/>
      <c r="G70" s="138"/>
      <c r="H70" s="138"/>
      <c r="I70" s="138"/>
    </row>
    <row r="71" spans="1:9" ht="21.75" customHeight="1">
      <c r="A71" s="129"/>
      <c r="B71" s="129"/>
      <c r="C71" s="127"/>
      <c r="D71" s="129"/>
      <c r="E71" s="142"/>
      <c r="F71" s="143"/>
      <c r="G71" s="127"/>
      <c r="H71" s="127"/>
      <c r="I71" s="127"/>
    </row>
    <row r="72" spans="1:9" ht="21.75" customHeight="1">
      <c r="A72" s="132"/>
      <c r="B72" s="132"/>
      <c r="C72" s="136"/>
      <c r="D72" s="132"/>
      <c r="E72" s="134"/>
      <c r="F72" s="135"/>
      <c r="G72" s="136"/>
      <c r="H72" s="136"/>
      <c r="I72" s="136"/>
    </row>
    <row r="73" spans="1:9" ht="21.75" customHeight="1">
      <c r="A73" s="132"/>
      <c r="B73" s="132"/>
      <c r="C73" s="136"/>
      <c r="D73" s="132"/>
      <c r="E73" s="134"/>
      <c r="F73" s="135"/>
      <c r="G73" s="136"/>
      <c r="H73" s="136"/>
      <c r="I73" s="136"/>
    </row>
    <row r="74" spans="1:9" ht="21.75" customHeight="1">
      <c r="A74" s="132"/>
      <c r="B74" s="132"/>
      <c r="C74" s="136"/>
      <c r="D74" s="132"/>
      <c r="E74" s="134"/>
      <c r="F74" s="135"/>
      <c r="G74" s="136"/>
      <c r="H74" s="136"/>
      <c r="I74" s="136"/>
    </row>
    <row r="75" spans="1:9" ht="21.75" customHeight="1">
      <c r="A75" s="132"/>
      <c r="B75" s="137"/>
      <c r="C75" s="136"/>
      <c r="D75" s="132"/>
      <c r="E75" s="134"/>
      <c r="F75" s="135"/>
      <c r="G75" s="136"/>
      <c r="H75" s="136"/>
      <c r="I75" s="136"/>
    </row>
    <row r="76" spans="1:9" ht="21.75" customHeight="1">
      <c r="A76" s="132"/>
      <c r="B76" s="137"/>
      <c r="C76" s="136"/>
      <c r="D76" s="132"/>
      <c r="E76" s="134"/>
      <c r="F76" s="135"/>
      <c r="G76" s="136"/>
      <c r="H76" s="136"/>
      <c r="I76" s="136"/>
    </row>
    <row r="77" spans="1:9" ht="21.75" customHeight="1">
      <c r="A77" s="132"/>
      <c r="B77" s="132"/>
      <c r="C77" s="136"/>
      <c r="D77" s="132"/>
      <c r="E77" s="134"/>
      <c r="F77" s="135"/>
      <c r="G77" s="136"/>
      <c r="H77" s="136"/>
      <c r="I77" s="136"/>
    </row>
    <row r="78" spans="1:9" ht="21.75" customHeight="1">
      <c r="A78" s="132"/>
      <c r="B78" s="137"/>
      <c r="C78" s="136"/>
      <c r="D78" s="132"/>
      <c r="E78" s="134"/>
      <c r="F78" s="135"/>
      <c r="G78" s="136"/>
      <c r="H78" s="136"/>
      <c r="I78" s="136"/>
    </row>
    <row r="79" spans="1:9" ht="21.75" customHeight="1">
      <c r="A79" s="132"/>
      <c r="B79" s="137"/>
      <c r="C79" s="136"/>
      <c r="D79" s="132"/>
      <c r="E79" s="134"/>
      <c r="F79" s="135"/>
      <c r="G79" s="136"/>
      <c r="H79" s="136"/>
      <c r="I79" s="136"/>
    </row>
    <row r="80" spans="1:9" ht="21.75" customHeight="1">
      <c r="A80" s="132"/>
      <c r="B80" s="132"/>
      <c r="C80" s="136"/>
      <c r="D80" s="132"/>
      <c r="E80" s="134"/>
      <c r="F80" s="135"/>
      <c r="G80" s="136"/>
      <c r="H80" s="136"/>
      <c r="I80" s="136"/>
    </row>
    <row r="81" spans="1:9" ht="21.75" customHeight="1">
      <c r="A81" s="132"/>
      <c r="B81" s="132"/>
      <c r="C81" s="136"/>
      <c r="D81" s="132"/>
      <c r="E81" s="134"/>
      <c r="F81" s="135"/>
      <c r="G81" s="136"/>
      <c r="H81" s="136"/>
      <c r="I81" s="136"/>
    </row>
    <row r="82" spans="1:9" ht="21.75" customHeight="1">
      <c r="A82" s="132"/>
      <c r="B82" s="132"/>
      <c r="C82" s="136"/>
      <c r="D82" s="132"/>
      <c r="E82" s="134"/>
      <c r="F82" s="135"/>
      <c r="G82" s="136"/>
      <c r="H82" s="136"/>
      <c r="I82" s="136"/>
    </row>
    <row r="83" spans="1:9" ht="21.75" customHeight="1">
      <c r="A83" s="132"/>
      <c r="B83" s="7"/>
      <c r="C83" s="136"/>
      <c r="D83" s="132"/>
      <c r="E83" s="134"/>
      <c r="F83" s="135"/>
      <c r="G83" s="136"/>
      <c r="H83" s="136"/>
      <c r="I83" s="136"/>
    </row>
    <row r="84" spans="1:9" ht="21.75" customHeight="1">
      <c r="A84" s="132"/>
      <c r="B84" s="137"/>
      <c r="C84" s="136"/>
      <c r="D84" s="132"/>
      <c r="E84" s="134"/>
      <c r="F84" s="135"/>
      <c r="G84" s="136"/>
      <c r="H84" s="136"/>
      <c r="I84" s="136"/>
    </row>
    <row r="85" spans="1:9" ht="21.75" customHeight="1">
      <c r="A85" s="132"/>
      <c r="B85" s="137"/>
      <c r="C85" s="136"/>
      <c r="D85" s="132"/>
      <c r="E85" s="134"/>
      <c r="F85" s="135"/>
      <c r="G85" s="136"/>
      <c r="H85" s="136"/>
      <c r="I85" s="136"/>
    </row>
    <row r="86" spans="1:9" ht="21.75" customHeight="1">
      <c r="A86" s="132"/>
      <c r="B86" s="132"/>
      <c r="C86" s="136"/>
      <c r="D86" s="132"/>
      <c r="E86" s="134"/>
      <c r="F86" s="135"/>
      <c r="G86" s="136"/>
      <c r="H86" s="136"/>
      <c r="I86" s="136"/>
    </row>
    <row r="87" spans="1:9" ht="21.75" customHeight="1">
      <c r="A87" s="132"/>
      <c r="B87" s="132"/>
      <c r="C87" s="136"/>
      <c r="D87" s="132"/>
      <c r="E87" s="134"/>
      <c r="F87" s="135"/>
      <c r="G87" s="136"/>
      <c r="H87" s="136"/>
      <c r="I87" s="136"/>
    </row>
    <row r="88" spans="1:9" ht="21.75" customHeight="1">
      <c r="A88" s="132"/>
      <c r="B88" s="132"/>
      <c r="C88" s="136"/>
      <c r="D88" s="132"/>
      <c r="E88" s="134"/>
      <c r="F88" s="135"/>
      <c r="G88" s="136"/>
      <c r="H88" s="136"/>
      <c r="I88" s="136"/>
    </row>
    <row r="89" spans="1:9" ht="21.75" customHeight="1">
      <c r="A89" s="132"/>
      <c r="B89" s="7"/>
      <c r="C89" s="136"/>
      <c r="D89" s="132"/>
      <c r="E89" s="134"/>
      <c r="F89" s="135"/>
      <c r="G89" s="136"/>
      <c r="H89" s="136"/>
      <c r="I89" s="136"/>
    </row>
    <row r="90" spans="1:9" ht="21.75" customHeight="1">
      <c r="A90" s="132"/>
      <c r="B90" s="137"/>
      <c r="C90" s="136"/>
      <c r="D90" s="132"/>
      <c r="E90" s="134"/>
      <c r="F90" s="135"/>
      <c r="G90" s="136"/>
      <c r="H90" s="136"/>
      <c r="I90" s="136"/>
    </row>
    <row r="91" spans="1:9" ht="21.75" customHeight="1">
      <c r="A91" s="132"/>
      <c r="B91" s="132"/>
      <c r="C91" s="136"/>
      <c r="D91" s="132"/>
      <c r="E91" s="134"/>
      <c r="F91" s="135"/>
      <c r="G91" s="136"/>
      <c r="H91" s="136"/>
      <c r="I91" s="136"/>
    </row>
    <row r="92" spans="1:9" ht="21.75" customHeight="1">
      <c r="A92" s="132"/>
      <c r="B92" s="132"/>
      <c r="C92" s="136"/>
      <c r="D92" s="132"/>
      <c r="E92" s="134"/>
      <c r="F92" s="135"/>
      <c r="G92" s="136"/>
      <c r="H92" s="136"/>
      <c r="I92" s="136"/>
    </row>
    <row r="93" spans="1:9" ht="21.75" customHeight="1">
      <c r="A93" s="132"/>
      <c r="B93" s="7"/>
      <c r="C93" s="136"/>
      <c r="D93" s="132"/>
      <c r="E93" s="134"/>
      <c r="F93" s="135"/>
      <c r="G93" s="136"/>
      <c r="H93" s="136"/>
      <c r="I93" s="136"/>
    </row>
    <row r="94" spans="1:9" ht="21.75" customHeight="1">
      <c r="A94" s="132"/>
      <c r="B94" s="137"/>
      <c r="C94" s="136"/>
      <c r="D94" s="132"/>
      <c r="E94" s="134"/>
      <c r="F94" s="135"/>
      <c r="G94" s="136"/>
      <c r="H94" s="136"/>
      <c r="I94" s="136"/>
    </row>
    <row r="95" spans="1:9" ht="21.75" customHeight="1">
      <c r="A95" s="132"/>
      <c r="B95" s="137"/>
      <c r="C95" s="136"/>
      <c r="D95" s="132"/>
      <c r="E95" s="134"/>
      <c r="F95" s="135"/>
      <c r="G95" s="136"/>
      <c r="H95" s="136"/>
      <c r="I95" s="136"/>
    </row>
    <row r="96" spans="1:9" ht="21.75" customHeight="1">
      <c r="A96" s="132"/>
      <c r="B96" s="132"/>
      <c r="C96" s="136"/>
      <c r="D96" s="132"/>
      <c r="E96" s="134"/>
      <c r="F96" s="135"/>
      <c r="G96" s="136"/>
      <c r="H96" s="136"/>
      <c r="I96" s="136"/>
    </row>
    <row r="97" spans="1:9" ht="21.75" customHeight="1">
      <c r="A97" s="132"/>
      <c r="B97" s="137"/>
      <c r="C97" s="136"/>
      <c r="D97" s="132"/>
      <c r="E97" s="134"/>
      <c r="F97" s="135"/>
      <c r="G97" s="136"/>
      <c r="H97" s="136"/>
      <c r="I97" s="136"/>
    </row>
    <row r="98" spans="1:9" ht="21.75" customHeight="1">
      <c r="A98" s="132"/>
      <c r="B98" s="137"/>
      <c r="C98" s="136"/>
      <c r="D98" s="132"/>
      <c r="E98" s="134"/>
      <c r="F98" s="135"/>
      <c r="G98" s="136"/>
      <c r="H98" s="136"/>
      <c r="I98" s="136"/>
    </row>
    <row r="99" spans="1:9" ht="21.75" customHeight="1">
      <c r="A99" s="132"/>
      <c r="B99" s="132"/>
      <c r="C99" s="136"/>
      <c r="D99" s="132"/>
      <c r="E99" s="134"/>
      <c r="F99" s="135"/>
      <c r="G99" s="136"/>
      <c r="H99" s="136"/>
      <c r="I99" s="136"/>
    </row>
    <row r="100" spans="1:9" ht="21.75" customHeight="1">
      <c r="A100" s="132"/>
      <c r="B100" s="132"/>
      <c r="C100" s="136"/>
      <c r="D100" s="132"/>
      <c r="E100" s="134"/>
      <c r="F100" s="135"/>
      <c r="G100" s="136"/>
      <c r="H100" s="136"/>
      <c r="I100" s="136"/>
    </row>
    <row r="101" spans="1:9" ht="21.75" customHeight="1">
      <c r="A101" s="132"/>
      <c r="B101" s="7"/>
      <c r="C101" s="136"/>
      <c r="D101" s="132"/>
      <c r="E101" s="134"/>
      <c r="F101" s="135"/>
      <c r="G101" s="136"/>
      <c r="H101" s="136"/>
      <c r="I101" s="136"/>
    </row>
    <row r="102" spans="1:9" ht="21.75" customHeight="1">
      <c r="A102" s="132"/>
      <c r="B102" s="8"/>
      <c r="C102" s="136"/>
      <c r="D102" s="136"/>
      <c r="E102" s="144"/>
      <c r="F102" s="135"/>
      <c r="G102" s="136"/>
      <c r="H102" s="136"/>
      <c r="I102" s="136"/>
    </row>
    <row r="103" spans="1:9" ht="21.75" customHeight="1">
      <c r="A103" s="132"/>
      <c r="B103" s="136"/>
      <c r="C103" s="132"/>
      <c r="D103" s="136"/>
      <c r="E103" s="144"/>
      <c r="F103" s="135"/>
      <c r="G103" s="136"/>
      <c r="H103" s="136"/>
      <c r="I103" s="136"/>
    </row>
    <row r="104" spans="1:9" ht="21.75" customHeight="1">
      <c r="A104" s="136"/>
      <c r="B104" s="132"/>
      <c r="C104" s="133"/>
      <c r="D104" s="136"/>
      <c r="E104" s="144"/>
      <c r="F104" s="145"/>
      <c r="G104" s="136"/>
      <c r="H104" s="132"/>
      <c r="I104" s="132"/>
    </row>
    <row r="105" spans="1:9" ht="21.75" customHeight="1">
      <c r="A105" s="132"/>
      <c r="B105" s="146"/>
      <c r="C105" s="132"/>
      <c r="D105" s="132"/>
      <c r="E105" s="134"/>
      <c r="F105" s="135"/>
      <c r="G105" s="132"/>
      <c r="H105" s="147"/>
      <c r="I105" s="133"/>
    </row>
    <row r="106" spans="1:9" ht="21.75" customHeight="1">
      <c r="A106" s="133"/>
      <c r="B106" s="136"/>
      <c r="C106" s="132"/>
      <c r="D106" s="133"/>
      <c r="E106" s="134"/>
      <c r="F106" s="135"/>
      <c r="G106" s="132"/>
      <c r="H106" s="133"/>
      <c r="I106" s="132"/>
    </row>
    <row r="107" spans="1:9" ht="21.75" customHeight="1">
      <c r="A107" s="136"/>
      <c r="B107" s="136"/>
      <c r="C107" s="132"/>
      <c r="D107" s="132"/>
      <c r="E107" s="148"/>
      <c r="F107" s="135"/>
      <c r="G107" s="133"/>
      <c r="H107" s="136"/>
      <c r="I107" s="132"/>
    </row>
    <row r="108" spans="1:9" ht="21.75" customHeight="1">
      <c r="A108" s="136"/>
      <c r="B108" s="136"/>
      <c r="C108" s="132"/>
      <c r="D108" s="133"/>
      <c r="E108" s="134"/>
      <c r="F108" s="145"/>
      <c r="G108" s="132"/>
      <c r="H108" s="136"/>
      <c r="I108" s="132"/>
    </row>
    <row r="109" spans="1:9" ht="21.75" customHeight="1">
      <c r="A109" s="132"/>
      <c r="B109" s="137"/>
      <c r="C109" s="132"/>
      <c r="D109" s="132"/>
      <c r="E109" s="134"/>
      <c r="F109" s="135"/>
      <c r="G109" s="132"/>
      <c r="H109" s="132"/>
      <c r="I109" s="132"/>
    </row>
    <row r="110" spans="1:9" ht="21.75" customHeight="1">
      <c r="A110" s="132"/>
      <c r="B110" s="137"/>
      <c r="C110" s="136"/>
      <c r="D110" s="132"/>
      <c r="E110" s="134"/>
      <c r="F110" s="135"/>
      <c r="G110" s="136"/>
      <c r="H110" s="136"/>
      <c r="I110" s="136"/>
    </row>
    <row r="111" spans="1:9" ht="21.75" customHeight="1">
      <c r="A111" s="132"/>
      <c r="B111" s="132"/>
      <c r="C111" s="136"/>
      <c r="D111" s="132"/>
      <c r="E111" s="134"/>
      <c r="F111" s="135"/>
      <c r="G111" s="136"/>
      <c r="H111" s="136"/>
      <c r="I111" s="136"/>
    </row>
    <row r="112" spans="1:9" ht="21.75" customHeight="1">
      <c r="A112" s="132"/>
      <c r="B112" s="132"/>
      <c r="C112" s="136"/>
      <c r="D112" s="132"/>
      <c r="E112" s="134"/>
      <c r="F112" s="135"/>
      <c r="G112" s="136"/>
      <c r="H112" s="136"/>
      <c r="I112" s="136"/>
    </row>
    <row r="113" spans="1:9" ht="21.75" customHeight="1">
      <c r="A113" s="132"/>
      <c r="B113" s="132"/>
      <c r="C113" s="136"/>
      <c r="D113" s="132"/>
      <c r="E113" s="134"/>
      <c r="F113" s="135"/>
      <c r="G113" s="136"/>
      <c r="H113" s="136"/>
      <c r="I113" s="136"/>
    </row>
    <row r="114" spans="1:9" ht="21.75" customHeight="1">
      <c r="A114" s="132"/>
      <c r="B114" s="7"/>
      <c r="C114" s="136"/>
      <c r="D114" s="132"/>
      <c r="E114" s="134"/>
      <c r="F114" s="135"/>
      <c r="G114" s="136"/>
      <c r="H114" s="136"/>
      <c r="I114" s="136"/>
    </row>
    <row r="115" spans="1:9" ht="21.75" customHeight="1">
      <c r="A115" s="132"/>
      <c r="B115" s="137"/>
      <c r="C115" s="136"/>
      <c r="D115" s="132"/>
      <c r="E115" s="134"/>
      <c r="F115" s="135"/>
      <c r="G115" s="136"/>
      <c r="H115" s="136"/>
      <c r="I115" s="136"/>
    </row>
    <row r="116" spans="1:9" ht="21.75" customHeight="1">
      <c r="A116" s="132"/>
      <c r="B116" s="132"/>
      <c r="C116" s="136"/>
      <c r="D116" s="132"/>
      <c r="E116" s="134"/>
      <c r="F116" s="135"/>
      <c r="G116" s="136"/>
      <c r="H116" s="136"/>
      <c r="I116" s="136"/>
    </row>
    <row r="117" spans="1:9" ht="21.75" customHeight="1">
      <c r="A117" s="132"/>
      <c r="B117" s="132"/>
      <c r="C117" s="136"/>
      <c r="D117" s="132"/>
      <c r="E117" s="134"/>
      <c r="F117" s="135"/>
      <c r="G117" s="136"/>
      <c r="H117" s="136"/>
      <c r="I117" s="136"/>
    </row>
    <row r="118" spans="1:9" ht="21.75" customHeight="1">
      <c r="A118" s="132"/>
      <c r="B118" s="132"/>
      <c r="C118" s="136"/>
      <c r="D118" s="132"/>
      <c r="E118" s="134"/>
      <c r="F118" s="135"/>
      <c r="G118" s="136"/>
      <c r="H118" s="136"/>
      <c r="I118" s="136"/>
    </row>
    <row r="119" spans="1:9" ht="21.75" customHeight="1">
      <c r="A119" s="132"/>
      <c r="B119" s="7"/>
      <c r="C119" s="136"/>
      <c r="D119" s="132"/>
      <c r="E119" s="134"/>
      <c r="F119" s="135"/>
      <c r="G119" s="136"/>
      <c r="H119" s="136"/>
      <c r="I119" s="136"/>
    </row>
    <row r="120" spans="1:9" ht="21.75" customHeight="1">
      <c r="A120" s="132"/>
      <c r="B120" s="137"/>
      <c r="C120" s="136"/>
      <c r="D120" s="132"/>
      <c r="E120" s="134"/>
      <c r="F120" s="135"/>
      <c r="G120" s="136"/>
      <c r="H120" s="136"/>
      <c r="I120" s="136"/>
    </row>
    <row r="121" spans="1:9" ht="21.75" customHeight="1">
      <c r="A121" s="132"/>
      <c r="B121" s="132"/>
      <c r="C121" s="136"/>
      <c r="D121" s="132"/>
      <c r="E121" s="134"/>
      <c r="F121" s="135"/>
      <c r="G121" s="136"/>
      <c r="H121" s="136"/>
      <c r="I121" s="136"/>
    </row>
    <row r="122" spans="1:9" ht="21.75" customHeight="1">
      <c r="A122" s="132"/>
      <c r="B122" s="132"/>
      <c r="C122" s="136"/>
      <c r="D122" s="132"/>
      <c r="E122" s="134"/>
      <c r="F122" s="135"/>
      <c r="G122" s="136"/>
      <c r="H122" s="136"/>
      <c r="I122" s="136"/>
    </row>
    <row r="123" spans="1:9" ht="21.75" customHeight="1">
      <c r="A123" s="132"/>
      <c r="B123" s="7"/>
      <c r="C123" s="136"/>
      <c r="D123" s="132"/>
      <c r="E123" s="134"/>
      <c r="F123" s="135"/>
      <c r="G123" s="136"/>
      <c r="H123" s="136"/>
      <c r="I123" s="136"/>
    </row>
    <row r="124" spans="1:9" ht="21.75" customHeight="1">
      <c r="A124" s="132"/>
      <c r="B124" s="132"/>
      <c r="C124" s="136"/>
      <c r="D124" s="132"/>
      <c r="E124" s="134"/>
      <c r="F124" s="135"/>
      <c r="G124" s="136"/>
      <c r="H124" s="136"/>
      <c r="I124" s="136"/>
    </row>
    <row r="125" spans="1:9" ht="21.75" customHeight="1">
      <c r="A125" s="132"/>
      <c r="B125" s="137"/>
      <c r="C125" s="136"/>
      <c r="D125" s="132"/>
      <c r="E125" s="134"/>
      <c r="F125" s="135"/>
      <c r="G125" s="136"/>
      <c r="H125" s="136"/>
      <c r="I125" s="136"/>
    </row>
    <row r="126" spans="1:9" ht="21.75" customHeight="1">
      <c r="A126" s="132"/>
      <c r="B126" s="137"/>
      <c r="C126" s="136"/>
      <c r="D126" s="132"/>
      <c r="E126" s="134"/>
      <c r="F126" s="135"/>
      <c r="G126" s="136"/>
      <c r="H126" s="136"/>
      <c r="I126" s="136"/>
    </row>
    <row r="127" spans="1:9" ht="21.75" customHeight="1">
      <c r="A127" s="132"/>
      <c r="B127" s="137"/>
      <c r="C127" s="136"/>
      <c r="D127" s="132"/>
      <c r="E127" s="134"/>
      <c r="F127" s="135"/>
      <c r="G127" s="136"/>
      <c r="H127" s="136"/>
      <c r="I127" s="136"/>
    </row>
    <row r="128" spans="1:9" ht="21.75" customHeight="1">
      <c r="A128" s="132"/>
      <c r="B128" s="132"/>
      <c r="C128" s="136"/>
      <c r="D128" s="132"/>
      <c r="E128" s="134"/>
      <c r="F128" s="135"/>
      <c r="G128" s="136"/>
      <c r="H128" s="136"/>
      <c r="I128" s="136"/>
    </row>
    <row r="129" spans="1:9" ht="21.75" customHeight="1">
      <c r="A129" s="132"/>
      <c r="B129" s="132"/>
      <c r="C129" s="136"/>
      <c r="D129" s="132"/>
      <c r="E129" s="134"/>
      <c r="F129" s="135"/>
      <c r="G129" s="136"/>
      <c r="H129" s="136"/>
      <c r="I129" s="136"/>
    </row>
    <row r="130" spans="1:9" ht="21.75" customHeight="1">
      <c r="A130" s="132"/>
      <c r="B130" s="132"/>
      <c r="C130" s="136"/>
      <c r="D130" s="132"/>
      <c r="E130" s="134"/>
      <c r="F130" s="135"/>
      <c r="G130" s="136"/>
      <c r="H130" s="136"/>
      <c r="I130" s="136"/>
    </row>
    <row r="131" spans="1:9" ht="21.75" customHeight="1">
      <c r="A131" s="132"/>
      <c r="B131" s="7"/>
      <c r="C131" s="136"/>
      <c r="D131" s="132"/>
      <c r="E131" s="134"/>
      <c r="F131" s="135"/>
      <c r="G131" s="136"/>
      <c r="H131" s="136"/>
      <c r="I131" s="136"/>
    </row>
    <row r="132" spans="1:9" ht="21.75" customHeight="1">
      <c r="A132" s="132"/>
      <c r="B132" s="137"/>
      <c r="C132" s="136"/>
      <c r="D132" s="132"/>
      <c r="E132" s="134"/>
      <c r="F132" s="135"/>
      <c r="G132" s="136"/>
      <c r="H132" s="136"/>
      <c r="I132" s="136"/>
    </row>
    <row r="133" spans="1:9" ht="21.75" customHeight="1">
      <c r="A133" s="132"/>
      <c r="B133" s="137"/>
      <c r="C133" s="136"/>
      <c r="D133" s="132"/>
      <c r="E133" s="134"/>
      <c r="F133" s="135"/>
      <c r="G133" s="136"/>
      <c r="H133" s="136"/>
      <c r="I133" s="136"/>
    </row>
    <row r="134" spans="1:9" ht="21.75" customHeight="1">
      <c r="A134" s="132"/>
      <c r="B134" s="132"/>
      <c r="C134" s="136"/>
      <c r="D134" s="132"/>
      <c r="E134" s="134"/>
      <c r="F134" s="135"/>
      <c r="G134" s="136"/>
      <c r="H134" s="136"/>
      <c r="I134" s="136"/>
    </row>
    <row r="135" spans="1:9" ht="21.75" customHeight="1">
      <c r="A135" s="132"/>
      <c r="B135" s="132"/>
      <c r="C135" s="136"/>
      <c r="D135" s="132"/>
      <c r="E135" s="134"/>
      <c r="F135" s="135"/>
      <c r="G135" s="136"/>
      <c r="H135" s="136"/>
      <c r="I135" s="136"/>
    </row>
    <row r="136" spans="1:9" ht="21.75" customHeight="1">
      <c r="A136" s="132"/>
      <c r="B136" s="7"/>
      <c r="C136" s="136"/>
      <c r="D136" s="132"/>
      <c r="E136" s="144"/>
      <c r="F136" s="145"/>
      <c r="G136" s="136"/>
      <c r="H136" s="136"/>
      <c r="I136" s="136"/>
    </row>
    <row r="137" spans="1:9" ht="21.75" customHeight="1">
      <c r="A137" s="147"/>
      <c r="B137" s="149"/>
      <c r="C137" s="132"/>
      <c r="D137" s="147"/>
      <c r="E137" s="134"/>
      <c r="F137" s="135"/>
      <c r="G137" s="132"/>
      <c r="H137" s="132"/>
      <c r="I137" s="132"/>
    </row>
    <row r="138" spans="1:9" ht="21.75" customHeight="1">
      <c r="A138" s="132"/>
      <c r="B138" s="132"/>
      <c r="C138" s="136"/>
      <c r="D138" s="132"/>
      <c r="E138" s="134"/>
      <c r="F138" s="135"/>
      <c r="G138" s="136"/>
      <c r="H138" s="136"/>
      <c r="I138" s="136"/>
    </row>
    <row r="139" spans="1:9" ht="21.75" customHeight="1">
      <c r="A139" s="132"/>
      <c r="B139" s="132"/>
      <c r="C139" s="136"/>
      <c r="D139" s="132"/>
      <c r="E139" s="134"/>
      <c r="F139" s="135"/>
      <c r="G139" s="136"/>
      <c r="H139" s="136"/>
      <c r="I139" s="136"/>
    </row>
    <row r="140" spans="1:9" ht="21.75" customHeight="1">
      <c r="A140" s="136"/>
      <c r="B140" s="136"/>
      <c r="C140" s="136"/>
      <c r="D140" s="132"/>
      <c r="E140" s="144"/>
      <c r="F140" s="135"/>
      <c r="G140" s="136"/>
      <c r="H140" s="136"/>
      <c r="I140" s="136"/>
    </row>
    <row r="141" spans="1:9" ht="21.75" customHeight="1">
      <c r="A141" s="132"/>
      <c r="B141" s="132"/>
      <c r="C141" s="132"/>
      <c r="D141" s="147"/>
      <c r="E141" s="134"/>
      <c r="F141" s="150"/>
      <c r="G141" s="132"/>
      <c r="H141" s="132"/>
      <c r="I141" s="132"/>
    </row>
    <row r="142" spans="1:9" ht="21.75" customHeight="1">
      <c r="A142" s="132"/>
      <c r="B142" s="132"/>
      <c r="C142" s="136"/>
      <c r="D142" s="132"/>
      <c r="E142" s="134"/>
      <c r="F142" s="135"/>
      <c r="G142" s="136"/>
      <c r="H142" s="136"/>
      <c r="I142" s="136"/>
    </row>
    <row r="143" spans="1:9" ht="21.75" customHeight="1">
      <c r="A143" s="132"/>
      <c r="B143" s="132"/>
      <c r="C143" s="136"/>
      <c r="D143" s="132"/>
      <c r="E143" s="134"/>
      <c r="F143" s="135"/>
      <c r="G143" s="136"/>
      <c r="H143" s="136"/>
      <c r="I143" s="136"/>
    </row>
    <row r="144" spans="1:9" ht="21.75" customHeight="1">
      <c r="A144" s="132"/>
      <c r="B144" s="132"/>
      <c r="C144" s="136"/>
      <c r="D144" s="132"/>
      <c r="E144" s="134"/>
      <c r="F144" s="135"/>
      <c r="G144" s="136"/>
      <c r="H144" s="136"/>
      <c r="I144" s="136"/>
    </row>
    <row r="145" spans="1:9" ht="21.75" customHeight="1">
      <c r="A145" s="132"/>
      <c r="B145" s="132"/>
      <c r="C145" s="136"/>
      <c r="D145" s="132"/>
      <c r="E145" s="134"/>
      <c r="F145" s="135"/>
      <c r="G145" s="136"/>
      <c r="H145" s="136"/>
      <c r="I145" s="136"/>
    </row>
    <row r="146" spans="1:9" ht="21.75" customHeight="1">
      <c r="A146" s="132"/>
      <c r="B146" s="132"/>
      <c r="C146" s="136"/>
      <c r="D146" s="132"/>
      <c r="E146" s="134"/>
      <c r="F146" s="135"/>
      <c r="G146" s="136"/>
      <c r="H146" s="136"/>
      <c r="I146" s="136"/>
    </row>
    <row r="147" spans="1:9" ht="21.75" customHeight="1">
      <c r="A147" s="132"/>
      <c r="B147" s="132"/>
      <c r="C147" s="136"/>
      <c r="D147" s="132"/>
      <c r="E147" s="134"/>
      <c r="F147" s="135"/>
      <c r="G147" s="136"/>
      <c r="H147" s="136"/>
      <c r="I147" s="136"/>
    </row>
    <row r="148" spans="1:9" ht="21.75" customHeight="1">
      <c r="A148" s="132"/>
      <c r="B148" s="132"/>
      <c r="C148" s="136"/>
      <c r="D148" s="132"/>
      <c r="E148" s="134"/>
      <c r="F148" s="135"/>
      <c r="G148" s="136"/>
      <c r="H148" s="136"/>
      <c r="I148" s="136"/>
    </row>
    <row r="149" spans="1:9" ht="21.75" customHeight="1">
      <c r="A149" s="132"/>
      <c r="B149" s="132"/>
      <c r="C149" s="136"/>
      <c r="D149" s="132"/>
      <c r="E149" s="134"/>
      <c r="F149" s="135"/>
      <c r="G149" s="136"/>
      <c r="H149" s="136"/>
      <c r="I149" s="136"/>
    </row>
    <row r="150" spans="1:9" ht="21.75" customHeight="1">
      <c r="A150" s="132"/>
      <c r="B150" s="132"/>
      <c r="C150" s="136"/>
      <c r="D150" s="132"/>
      <c r="E150" s="134"/>
      <c r="F150" s="135"/>
      <c r="G150" s="136"/>
      <c r="H150" s="136"/>
      <c r="I150" s="136"/>
    </row>
    <row r="151" spans="1:9" ht="21.75" customHeight="1">
      <c r="A151" s="132"/>
      <c r="B151" s="137"/>
      <c r="C151" s="136"/>
      <c r="D151" s="132"/>
      <c r="E151" s="134"/>
      <c r="F151" s="135"/>
      <c r="G151" s="136"/>
      <c r="H151" s="136"/>
      <c r="I151" s="136"/>
    </row>
    <row r="152" spans="1:9" ht="21.75" customHeight="1">
      <c r="A152" s="132"/>
      <c r="B152" s="132"/>
      <c r="C152" s="136"/>
      <c r="D152" s="132"/>
      <c r="E152" s="134"/>
      <c r="F152" s="135"/>
      <c r="G152" s="136"/>
      <c r="H152" s="136"/>
      <c r="I152" s="136"/>
    </row>
    <row r="153" spans="1:9" ht="21.75" customHeight="1">
      <c r="A153" s="132"/>
      <c r="B153" s="132"/>
      <c r="C153" s="136"/>
      <c r="D153" s="132"/>
      <c r="E153" s="134"/>
      <c r="F153" s="135"/>
      <c r="G153" s="136"/>
      <c r="H153" s="136"/>
      <c r="I153" s="136"/>
    </row>
    <row r="154" spans="1:9" ht="21.75" customHeight="1">
      <c r="A154" s="132"/>
      <c r="B154" s="132"/>
      <c r="C154" s="136"/>
      <c r="D154" s="132"/>
      <c r="E154" s="134"/>
      <c r="F154" s="135"/>
      <c r="G154" s="136"/>
      <c r="H154" s="136"/>
      <c r="I154" s="136"/>
    </row>
    <row r="155" spans="1:9" ht="21.75" customHeight="1">
      <c r="A155" s="132"/>
      <c r="B155" s="132"/>
      <c r="C155" s="136"/>
      <c r="D155" s="132"/>
      <c r="E155" s="134"/>
      <c r="F155" s="135"/>
      <c r="G155" s="136"/>
      <c r="H155" s="136"/>
      <c r="I155" s="136"/>
    </row>
    <row r="156" spans="1:9" ht="21.75" customHeight="1">
      <c r="A156" s="132"/>
      <c r="B156" s="132"/>
      <c r="C156" s="136"/>
      <c r="D156" s="132"/>
      <c r="E156" s="134"/>
      <c r="F156" s="135"/>
      <c r="G156" s="136"/>
      <c r="H156" s="136"/>
      <c r="I156" s="136"/>
    </row>
    <row r="157" spans="1:9" ht="21.75" customHeight="1">
      <c r="A157" s="132"/>
      <c r="B157" s="132"/>
      <c r="C157" s="136"/>
      <c r="D157" s="132"/>
      <c r="E157" s="134"/>
      <c r="F157" s="135"/>
      <c r="G157" s="136"/>
      <c r="H157" s="136"/>
      <c r="I157" s="136"/>
    </row>
    <row r="158" spans="1:9" ht="21.75" customHeight="1">
      <c r="A158" s="132"/>
      <c r="B158" s="132"/>
      <c r="C158" s="136"/>
      <c r="D158" s="132"/>
      <c r="E158" s="134"/>
      <c r="F158" s="135"/>
      <c r="G158" s="136"/>
      <c r="H158" s="136"/>
      <c r="I158" s="136"/>
    </row>
    <row r="159" spans="1:9" ht="21.75" customHeight="1">
      <c r="A159" s="132"/>
      <c r="B159" s="132"/>
      <c r="C159" s="136"/>
      <c r="D159" s="132"/>
      <c r="E159" s="134"/>
      <c r="F159" s="135"/>
      <c r="G159" s="136"/>
      <c r="H159" s="136"/>
      <c r="I159" s="136"/>
    </row>
    <row r="160" spans="1:9" ht="21.75" customHeight="1">
      <c r="A160" s="132"/>
      <c r="B160" s="132"/>
      <c r="C160" s="136"/>
      <c r="D160" s="132"/>
      <c r="E160" s="134"/>
      <c r="F160" s="135"/>
      <c r="G160" s="136"/>
      <c r="H160" s="136"/>
      <c r="I160" s="136"/>
    </row>
    <row r="161" spans="1:9" ht="21.75" customHeight="1">
      <c r="A161" s="132"/>
      <c r="B161" s="132"/>
      <c r="C161" s="136"/>
      <c r="D161" s="132"/>
      <c r="E161" s="134"/>
      <c r="F161" s="135"/>
      <c r="G161" s="136"/>
      <c r="H161" s="136"/>
      <c r="I161" s="136"/>
    </row>
    <row r="162" spans="1:9" ht="21.75" customHeight="1">
      <c r="A162" s="132"/>
      <c r="B162" s="132"/>
      <c r="C162" s="136"/>
      <c r="D162" s="132"/>
      <c r="E162" s="134"/>
      <c r="F162" s="135"/>
      <c r="G162" s="136"/>
      <c r="H162" s="136"/>
      <c r="I162" s="136"/>
    </row>
    <row r="163" spans="1:9" ht="21.75" customHeight="1">
      <c r="A163" s="132"/>
      <c r="B163" s="132"/>
      <c r="C163" s="136"/>
      <c r="D163" s="132"/>
      <c r="E163" s="134"/>
      <c r="F163" s="135"/>
      <c r="G163" s="136"/>
      <c r="H163" s="136"/>
      <c r="I163" s="136"/>
    </row>
    <row r="164" spans="1:9" ht="21.75" customHeight="1">
      <c r="A164" s="132"/>
      <c r="B164" s="132"/>
      <c r="C164" s="136"/>
      <c r="D164" s="132"/>
      <c r="E164" s="134"/>
      <c r="F164" s="135"/>
      <c r="G164" s="136"/>
      <c r="H164" s="136"/>
      <c r="I164" s="136"/>
    </row>
    <row r="165" spans="1:9" ht="21.75" customHeight="1">
      <c r="A165" s="132"/>
      <c r="B165" s="132"/>
      <c r="C165" s="136"/>
      <c r="D165" s="132"/>
      <c r="E165" s="134"/>
      <c r="F165" s="135"/>
      <c r="G165" s="136"/>
      <c r="H165" s="136"/>
      <c r="I165" s="136"/>
    </row>
    <row r="166" spans="1:9" ht="21.75" customHeight="1">
      <c r="A166" s="132"/>
      <c r="B166" s="132"/>
      <c r="C166" s="136"/>
      <c r="D166" s="132"/>
      <c r="E166" s="134"/>
      <c r="F166" s="135"/>
      <c r="G166" s="136"/>
      <c r="H166" s="136"/>
      <c r="I166" s="136"/>
    </row>
    <row r="167" spans="1:9" ht="21.75" customHeight="1">
      <c r="A167" s="132"/>
      <c r="B167" s="132"/>
      <c r="C167" s="136"/>
      <c r="D167" s="132"/>
      <c r="E167" s="134"/>
      <c r="F167" s="135"/>
      <c r="G167" s="136"/>
      <c r="H167" s="136"/>
      <c r="I167" s="136"/>
    </row>
    <row r="168" spans="1:9" ht="21.75" customHeight="1">
      <c r="A168" s="132"/>
      <c r="B168" s="132"/>
      <c r="C168" s="136"/>
      <c r="D168" s="132"/>
      <c r="E168" s="144"/>
      <c r="F168" s="135"/>
      <c r="G168" s="136"/>
      <c r="H168" s="136"/>
      <c r="I168" s="136"/>
    </row>
    <row r="169" spans="1:9" ht="21.75" customHeight="1">
      <c r="A169" s="147"/>
      <c r="B169" s="149"/>
      <c r="C169" s="132"/>
      <c r="D169" s="147"/>
      <c r="E169" s="134"/>
      <c r="F169" s="150"/>
      <c r="G169" s="132"/>
      <c r="H169" s="132"/>
      <c r="I169" s="132"/>
    </row>
    <row r="170" spans="1:9" ht="21.75" customHeight="1">
      <c r="A170" s="132"/>
      <c r="B170" s="132"/>
      <c r="C170" s="136"/>
      <c r="D170" s="132"/>
      <c r="E170" s="134"/>
      <c r="F170" s="135"/>
      <c r="G170" s="136"/>
      <c r="H170" s="136"/>
      <c r="I170" s="136"/>
    </row>
    <row r="171" spans="1:9" ht="21.75" customHeight="1">
      <c r="A171" s="132"/>
      <c r="B171" s="132"/>
      <c r="C171" s="136"/>
      <c r="D171" s="132"/>
      <c r="E171" s="134"/>
      <c r="F171" s="135"/>
      <c r="G171" s="136"/>
      <c r="H171" s="136"/>
      <c r="I171" s="136"/>
    </row>
    <row r="172" spans="1:9" ht="21.75" customHeight="1">
      <c r="A172" s="136"/>
      <c r="B172" s="136"/>
      <c r="C172" s="136"/>
      <c r="D172" s="136"/>
      <c r="E172" s="144"/>
      <c r="F172" s="145"/>
      <c r="G172" s="136"/>
      <c r="H172" s="136"/>
      <c r="I172" s="136"/>
    </row>
    <row r="173" spans="1:9" ht="21.75" customHeight="1">
      <c r="A173" s="132"/>
      <c r="B173" s="132"/>
      <c r="C173" s="132"/>
      <c r="D173" s="132"/>
      <c r="E173" s="134"/>
      <c r="F173" s="135"/>
      <c r="G173" s="132"/>
      <c r="H173" s="132"/>
      <c r="I173" s="132"/>
    </row>
    <row r="174" spans="1:9" ht="21.75" customHeight="1">
      <c r="A174" s="132"/>
      <c r="B174" s="132"/>
      <c r="C174" s="136"/>
      <c r="D174" s="132"/>
      <c r="E174" s="134"/>
      <c r="F174" s="135"/>
      <c r="G174" s="136"/>
      <c r="H174" s="136"/>
      <c r="I174" s="136"/>
    </row>
    <row r="175" spans="1:9" ht="21.75" customHeight="1">
      <c r="A175" s="132"/>
      <c r="B175" s="132"/>
      <c r="C175" s="136"/>
      <c r="D175" s="132"/>
      <c r="E175" s="134"/>
      <c r="F175" s="135"/>
      <c r="G175" s="136"/>
      <c r="H175" s="136"/>
      <c r="I175" s="136"/>
    </row>
    <row r="176" spans="1:9" ht="21.75" customHeight="1">
      <c r="A176" s="132"/>
      <c r="B176" s="132"/>
      <c r="C176" s="136"/>
      <c r="D176" s="132"/>
      <c r="E176" s="134"/>
      <c r="F176" s="135"/>
      <c r="G176" s="136"/>
      <c r="H176" s="136"/>
      <c r="I176" s="136"/>
    </row>
    <row r="177" spans="1:9" ht="21.75" customHeight="1">
      <c r="A177" s="132"/>
      <c r="B177" s="132"/>
      <c r="C177" s="136"/>
      <c r="D177" s="132"/>
      <c r="E177" s="134"/>
      <c r="F177" s="135"/>
      <c r="G177" s="136"/>
      <c r="H177" s="136"/>
      <c r="I177" s="136"/>
    </row>
    <row r="178" spans="1:9" ht="21.75" customHeight="1">
      <c r="A178" s="132"/>
      <c r="B178" s="132"/>
      <c r="C178" s="136"/>
      <c r="D178" s="132"/>
      <c r="E178" s="134"/>
      <c r="F178" s="135"/>
      <c r="G178" s="136"/>
      <c r="H178" s="136"/>
      <c r="I178" s="136"/>
    </row>
    <row r="179" spans="1:9" ht="21.75" customHeight="1">
      <c r="A179" s="132"/>
      <c r="B179" s="132"/>
      <c r="C179" s="136"/>
      <c r="D179" s="132"/>
      <c r="E179" s="134"/>
      <c r="F179" s="135"/>
      <c r="G179" s="136"/>
      <c r="H179" s="136"/>
      <c r="I179" s="136"/>
    </row>
    <row r="180" spans="1:9" ht="21.75" customHeight="1">
      <c r="A180" s="132"/>
      <c r="B180" s="132"/>
      <c r="C180" s="136"/>
      <c r="D180" s="132"/>
      <c r="E180" s="134"/>
      <c r="F180" s="135"/>
      <c r="G180" s="136"/>
      <c r="H180" s="136"/>
      <c r="I180" s="136"/>
    </row>
    <row r="181" spans="1:9" ht="21.75" customHeight="1">
      <c r="A181" s="132"/>
      <c r="B181" s="132"/>
      <c r="C181" s="136"/>
      <c r="D181" s="132"/>
      <c r="E181" s="134"/>
      <c r="F181" s="135"/>
      <c r="G181" s="136"/>
      <c r="H181" s="136"/>
      <c r="I181" s="136"/>
    </row>
    <row r="182" spans="1:9" ht="21.75" customHeight="1">
      <c r="A182" s="132"/>
      <c r="B182" s="132"/>
      <c r="C182" s="136"/>
      <c r="D182" s="132"/>
      <c r="E182" s="134"/>
      <c r="F182" s="135"/>
      <c r="G182" s="136"/>
      <c r="H182" s="136"/>
      <c r="I182" s="136"/>
    </row>
    <row r="183" spans="1:9" ht="21.75" customHeight="1">
      <c r="A183" s="132"/>
      <c r="B183" s="132"/>
      <c r="C183" s="136"/>
      <c r="D183" s="132"/>
      <c r="E183" s="134"/>
      <c r="F183" s="135"/>
      <c r="G183" s="136"/>
      <c r="H183" s="136"/>
      <c r="I183" s="136"/>
    </row>
    <row r="184" spans="1:9" ht="21.75" customHeight="1">
      <c r="A184" s="132"/>
      <c r="B184" s="132"/>
      <c r="C184" s="136"/>
      <c r="D184" s="132"/>
      <c r="E184" s="134"/>
      <c r="F184" s="135"/>
      <c r="G184" s="136"/>
      <c r="H184" s="136"/>
      <c r="I184" s="136"/>
    </row>
    <row r="185" spans="1:9" ht="21.75" customHeight="1">
      <c r="A185" s="132"/>
      <c r="B185" s="132"/>
      <c r="C185" s="136"/>
      <c r="D185" s="132"/>
      <c r="E185" s="134"/>
      <c r="F185" s="135"/>
      <c r="G185" s="136"/>
      <c r="H185" s="136"/>
      <c r="I185" s="136"/>
    </row>
    <row r="186" spans="1:9" ht="21.75" customHeight="1">
      <c r="A186" s="132"/>
      <c r="B186" s="132"/>
      <c r="C186" s="136"/>
      <c r="D186" s="132"/>
      <c r="E186" s="134"/>
      <c r="F186" s="135"/>
      <c r="G186" s="136"/>
      <c r="H186" s="136"/>
      <c r="I186" s="136"/>
    </row>
    <row r="187" spans="1:9" ht="21.75" customHeight="1">
      <c r="A187" s="132"/>
      <c r="B187" s="132"/>
      <c r="C187" s="136"/>
      <c r="D187" s="132"/>
      <c r="E187" s="134"/>
      <c r="F187" s="135"/>
      <c r="G187" s="136"/>
      <c r="H187" s="136"/>
      <c r="I187" s="136"/>
    </row>
    <row r="188" spans="1:9" ht="21.75" customHeight="1">
      <c r="A188" s="132"/>
      <c r="B188" s="132"/>
      <c r="C188" s="136"/>
      <c r="D188" s="132"/>
      <c r="E188" s="134"/>
      <c r="F188" s="135"/>
      <c r="G188" s="136"/>
      <c r="H188" s="136"/>
      <c r="I188" s="136"/>
    </row>
    <row r="189" spans="1:9" ht="21.75" customHeight="1">
      <c r="A189" s="132"/>
      <c r="B189" s="132"/>
      <c r="C189" s="136"/>
      <c r="D189" s="132"/>
      <c r="E189" s="134"/>
      <c r="F189" s="135"/>
      <c r="G189" s="136"/>
      <c r="H189" s="136"/>
      <c r="I189" s="136"/>
    </row>
    <row r="190" spans="1:9" ht="21.75" customHeight="1">
      <c r="A190" s="132"/>
      <c r="B190" s="132"/>
      <c r="C190" s="136"/>
      <c r="D190" s="132"/>
      <c r="E190" s="134"/>
      <c r="F190" s="135"/>
      <c r="G190" s="136"/>
      <c r="H190" s="136"/>
      <c r="I190" s="136"/>
    </row>
    <row r="191" spans="1:9" ht="21.75" customHeight="1">
      <c r="A191" s="132"/>
      <c r="B191" s="132"/>
      <c r="C191" s="136"/>
      <c r="D191" s="132"/>
      <c r="E191" s="134"/>
      <c r="F191" s="135"/>
      <c r="G191" s="136"/>
      <c r="H191" s="136"/>
      <c r="I191" s="136"/>
    </row>
    <row r="192" spans="1:9" ht="21.75" customHeight="1">
      <c r="A192" s="132"/>
      <c r="B192" s="132"/>
      <c r="C192" s="136"/>
      <c r="D192" s="132"/>
      <c r="E192" s="134"/>
      <c r="F192" s="135"/>
      <c r="G192" s="136"/>
      <c r="H192" s="136"/>
      <c r="I192" s="136"/>
    </row>
    <row r="193" spans="1:9" ht="21.75" customHeight="1">
      <c r="A193" s="132"/>
      <c r="B193" s="132"/>
      <c r="C193" s="136"/>
      <c r="D193" s="132"/>
      <c r="E193" s="134"/>
      <c r="F193" s="135"/>
      <c r="G193" s="136"/>
      <c r="H193" s="136"/>
      <c r="I193" s="136"/>
    </row>
    <row r="194" spans="1:9" ht="21.75" customHeight="1">
      <c r="A194" s="132"/>
      <c r="B194" s="132"/>
      <c r="C194" s="136"/>
      <c r="D194" s="132"/>
      <c r="E194" s="134"/>
      <c r="F194" s="135"/>
      <c r="G194" s="136"/>
      <c r="H194" s="136"/>
      <c r="I194" s="136"/>
    </row>
    <row r="195" spans="1:9" ht="21.75" customHeight="1">
      <c r="A195" s="132"/>
      <c r="B195" s="132"/>
      <c r="C195" s="136"/>
      <c r="D195" s="132"/>
      <c r="E195" s="134"/>
      <c r="F195" s="135"/>
      <c r="G195" s="136"/>
      <c r="H195" s="136"/>
      <c r="I195" s="136"/>
    </row>
    <row r="196" spans="1:9" ht="21.75" customHeight="1">
      <c r="A196" s="132"/>
      <c r="B196" s="132"/>
      <c r="C196" s="136"/>
      <c r="D196" s="132"/>
      <c r="E196" s="134"/>
      <c r="F196" s="135"/>
      <c r="G196" s="136"/>
      <c r="H196" s="136"/>
      <c r="I196" s="136"/>
    </row>
    <row r="197" spans="1:9" ht="21.75" customHeight="1">
      <c r="A197" s="138"/>
      <c r="B197" s="138"/>
      <c r="C197" s="138"/>
      <c r="D197" s="138"/>
      <c r="E197" s="139"/>
      <c r="F197" s="140"/>
      <c r="G197" s="138"/>
      <c r="H197" s="138"/>
      <c r="I197" s="138"/>
    </row>
  </sheetData>
  <mergeCells count="7">
    <mergeCell ref="G5:G6"/>
    <mergeCell ref="I5:I6"/>
    <mergeCell ref="B5:B6"/>
    <mergeCell ref="D5:D6"/>
    <mergeCell ref="F5:F6"/>
    <mergeCell ref="C5:C6"/>
    <mergeCell ref="E5:E6"/>
  </mergeCells>
  <phoneticPr fontId="0" type="noConversion"/>
  <pageMargins left="0.25" right="0.25" top="0.75" bottom="0.75" header="0.3" footer="0.3"/>
  <pageSetup paperSize="9" scale="90" orientation="portrait" r:id="rId1"/>
  <headerFooter alignWithMargins="0">
    <oddHeader>&amp;Rแบบปร.1   แผ่นที่ &amp;P จากจำนวน &amp;N แผ่น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view="pageBreakPreview" zoomScale="90" zoomScaleNormal="100" zoomScaleSheetLayoutView="90" workbookViewId="0">
      <selection activeCell="A5" sqref="A5:P6"/>
    </sheetView>
  </sheetViews>
  <sheetFormatPr defaultRowHeight="21"/>
  <cols>
    <col min="1" max="1" width="5" style="9" customWidth="1"/>
    <col min="2" max="2" width="20.7109375" style="9" customWidth="1"/>
    <col min="3" max="5" width="5.28515625" style="9" customWidth="1"/>
    <col min="6" max="6" width="6" style="9" customWidth="1"/>
    <col min="7" max="9" width="9.42578125" style="9" customWidth="1"/>
    <col min="10" max="15" width="10.28515625" style="9" customWidth="1"/>
    <col min="16" max="16" width="16.42578125" style="9" customWidth="1"/>
    <col min="17" max="16384" width="9.140625" style="9"/>
  </cols>
  <sheetData>
    <row r="1" spans="1:16" s="3" customFormat="1" ht="22.5" customHeight="1">
      <c r="A1" s="3" t="e">
        <f>แบบปร.4.1!#REF!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16" s="3" customFormat="1" ht="22.5" customHeight="1">
      <c r="A2" s="3" t="e">
        <f>แบบปร.4.1!#REF!</f>
        <v>#REF!</v>
      </c>
      <c r="B2" s="109"/>
      <c r="C2" s="110"/>
      <c r="D2" s="115"/>
      <c r="E2" s="118"/>
      <c r="F2" s="119"/>
      <c r="G2" s="120"/>
      <c r="H2" s="121"/>
      <c r="I2" s="121"/>
      <c r="K2" s="111"/>
      <c r="M2" s="3" t="e">
        <f>แบบปร.4.1!#REF!</f>
        <v>#REF!</v>
      </c>
      <c r="P2" s="114"/>
    </row>
    <row r="3" spans="1:16" s="3" customFormat="1" ht="22.5" customHeight="1">
      <c r="A3" s="3" t="e">
        <f>แบบปร.4.1!#REF!</f>
        <v>#REF!</v>
      </c>
      <c r="B3" s="109"/>
      <c r="C3" s="110"/>
      <c r="D3" s="115"/>
      <c r="E3" s="116"/>
      <c r="F3" s="116"/>
      <c r="G3" s="117"/>
      <c r="H3" s="115"/>
      <c r="I3" s="115"/>
      <c r="K3" s="111"/>
      <c r="M3" s="110" t="e">
        <f>แบบปร.4.1!#REF!</f>
        <v>#REF!</v>
      </c>
      <c r="P3" s="2"/>
    </row>
    <row r="4" spans="1:16" s="3" customFormat="1" ht="22.5" customHeight="1">
      <c r="A4" s="112" t="e">
        <f>แบบปร.4.1!#REF!</f>
        <v>#REF!</v>
      </c>
      <c r="B4" s="113"/>
      <c r="C4" s="108"/>
      <c r="D4" s="122"/>
      <c r="E4" s="123"/>
      <c r="F4" s="116"/>
      <c r="G4" s="124"/>
      <c r="H4" s="125"/>
      <c r="I4" s="125"/>
      <c r="J4" s="6"/>
      <c r="K4" s="111"/>
      <c r="M4" s="3" t="e">
        <f>แบบปร.4.1!#REF!</f>
        <v>#REF!</v>
      </c>
      <c r="O4" s="704" t="e">
        <f>แบบปร.4.1!#REF!</f>
        <v>#REF!</v>
      </c>
      <c r="P4" s="704"/>
    </row>
    <row r="5" spans="1:16">
      <c r="A5" s="195" t="s">
        <v>8</v>
      </c>
      <c r="B5" s="702" t="s">
        <v>0</v>
      </c>
      <c r="C5" s="706" t="s">
        <v>17</v>
      </c>
      <c r="D5" s="707"/>
      <c r="E5" s="708"/>
      <c r="F5" s="702" t="s">
        <v>1</v>
      </c>
      <c r="G5" s="196" t="s">
        <v>21</v>
      </c>
      <c r="H5" s="196" t="s">
        <v>22</v>
      </c>
      <c r="I5" s="196" t="s">
        <v>23</v>
      </c>
      <c r="J5" s="700" t="s">
        <v>24</v>
      </c>
      <c r="K5" s="701"/>
      <c r="L5" s="699" t="s">
        <v>25</v>
      </c>
      <c r="M5" s="705"/>
      <c r="N5" s="705"/>
      <c r="O5" s="705"/>
      <c r="P5" s="701" t="s">
        <v>12</v>
      </c>
    </row>
    <row r="6" spans="1:16" ht="23.25">
      <c r="A6" s="197" t="s">
        <v>9</v>
      </c>
      <c r="B6" s="703"/>
      <c r="C6" s="709"/>
      <c r="D6" s="710"/>
      <c r="E6" s="711"/>
      <c r="F6" s="703"/>
      <c r="G6" s="198" t="s">
        <v>93</v>
      </c>
      <c r="H6" s="198" t="s">
        <v>94</v>
      </c>
      <c r="I6" s="198" t="s">
        <v>34</v>
      </c>
      <c r="J6" s="199" t="s">
        <v>26</v>
      </c>
      <c r="K6" s="200" t="s">
        <v>27</v>
      </c>
      <c r="L6" s="200" t="s">
        <v>28</v>
      </c>
      <c r="M6" s="200" t="s">
        <v>31</v>
      </c>
      <c r="N6" s="200" t="s">
        <v>29</v>
      </c>
      <c r="O6" s="200" t="s">
        <v>30</v>
      </c>
      <c r="P6" s="701"/>
    </row>
    <row r="7" spans="1:16">
      <c r="A7" s="127"/>
      <c r="B7" s="4"/>
      <c r="C7" s="4"/>
      <c r="D7" s="4"/>
      <c r="E7" s="127"/>
      <c r="F7" s="4"/>
      <c r="G7" s="127"/>
      <c r="H7" s="151"/>
      <c r="I7" s="152"/>
      <c r="J7" s="153"/>
      <c r="K7" s="154"/>
      <c r="L7" s="153"/>
      <c r="M7" s="154"/>
      <c r="N7" s="153"/>
      <c r="O7" s="154"/>
      <c r="P7" s="129"/>
    </row>
    <row r="8" spans="1:16">
      <c r="A8" s="132"/>
      <c r="B8" s="5"/>
      <c r="C8" s="5"/>
      <c r="D8" s="5"/>
      <c r="E8" s="132"/>
      <c r="F8" s="155"/>
      <c r="G8" s="132"/>
      <c r="H8" s="156"/>
      <c r="I8" s="157"/>
      <c r="J8" s="158"/>
      <c r="K8" s="158"/>
      <c r="L8" s="159"/>
      <c r="M8" s="158"/>
      <c r="N8" s="158"/>
      <c r="O8" s="158"/>
      <c r="P8" s="132"/>
    </row>
    <row r="9" spans="1:16">
      <c r="A9" s="132"/>
      <c r="B9" s="5"/>
      <c r="C9" s="132"/>
      <c r="D9" s="132"/>
      <c r="E9" s="132"/>
      <c r="F9" s="155"/>
      <c r="G9" s="134"/>
      <c r="H9" s="156"/>
      <c r="I9" s="157"/>
      <c r="J9" s="158"/>
      <c r="K9" s="158"/>
      <c r="L9" s="159"/>
      <c r="M9" s="158"/>
      <c r="N9" s="158"/>
      <c r="O9" s="158"/>
      <c r="P9" s="132"/>
    </row>
    <row r="10" spans="1:16">
      <c r="A10" s="132"/>
      <c r="B10" s="132"/>
      <c r="C10" s="132"/>
      <c r="D10" s="132"/>
      <c r="E10" s="132"/>
      <c r="F10" s="160"/>
      <c r="G10" s="134"/>
      <c r="H10" s="156"/>
      <c r="I10" s="157"/>
      <c r="J10" s="158"/>
      <c r="K10" s="158"/>
      <c r="L10" s="159"/>
      <c r="M10" s="158"/>
      <c r="N10" s="158"/>
      <c r="O10" s="158"/>
      <c r="P10" s="132"/>
    </row>
    <row r="11" spans="1:16">
      <c r="A11" s="132"/>
      <c r="B11" s="132"/>
      <c r="C11" s="132"/>
      <c r="D11" s="132"/>
      <c r="E11" s="132"/>
      <c r="F11" s="160"/>
      <c r="G11" s="134"/>
      <c r="H11" s="156"/>
      <c r="I11" s="157"/>
      <c r="J11" s="158"/>
      <c r="K11" s="158"/>
      <c r="L11" s="159"/>
      <c r="M11" s="161"/>
      <c r="N11" s="158"/>
      <c r="O11" s="158"/>
      <c r="P11" s="132"/>
    </row>
    <row r="12" spans="1:16">
      <c r="A12" s="132"/>
      <c r="B12" s="132"/>
      <c r="C12" s="132"/>
      <c r="D12" s="132"/>
      <c r="E12" s="132"/>
      <c r="F12" s="160"/>
      <c r="G12" s="134"/>
      <c r="H12" s="156"/>
      <c r="I12" s="157"/>
      <c r="J12" s="158"/>
      <c r="K12" s="158"/>
      <c r="L12" s="159"/>
      <c r="M12" s="161"/>
      <c r="N12" s="158"/>
      <c r="O12" s="158"/>
      <c r="P12" s="132"/>
    </row>
    <row r="13" spans="1:16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61"/>
      <c r="N13" s="158"/>
      <c r="O13" s="158"/>
      <c r="P13" s="132"/>
    </row>
    <row r="14" spans="1:16">
      <c r="A14" s="132"/>
      <c r="B14" s="132"/>
      <c r="C14" s="132"/>
      <c r="D14" s="132"/>
      <c r="E14" s="132"/>
      <c r="F14" s="160"/>
      <c r="G14" s="134"/>
      <c r="H14" s="156"/>
      <c r="I14" s="157"/>
      <c r="J14" s="158"/>
      <c r="K14" s="158"/>
      <c r="L14" s="158"/>
      <c r="M14" s="161"/>
      <c r="N14" s="158"/>
      <c r="O14" s="158"/>
      <c r="P14" s="132"/>
    </row>
    <row r="15" spans="1:16">
      <c r="A15" s="132"/>
      <c r="B15" s="132"/>
      <c r="C15" s="132"/>
      <c r="D15" s="132"/>
      <c r="E15" s="132"/>
      <c r="F15" s="160"/>
      <c r="G15" s="134"/>
      <c r="H15" s="156"/>
      <c r="I15" s="157"/>
      <c r="J15" s="159"/>
      <c r="K15" s="161"/>
      <c r="L15" s="158"/>
      <c r="M15" s="161"/>
      <c r="N15" s="159"/>
      <c r="O15" s="161"/>
      <c r="P15" s="132"/>
    </row>
    <row r="16" spans="1:16">
      <c r="A16" s="132"/>
      <c r="B16" s="5"/>
      <c r="C16" s="5"/>
      <c r="D16" s="5"/>
      <c r="E16" s="132"/>
      <c r="F16" s="160"/>
      <c r="G16" s="134"/>
      <c r="H16" s="134"/>
      <c r="I16" s="134"/>
      <c r="J16" s="134"/>
      <c r="K16" s="134"/>
      <c r="L16" s="134"/>
      <c r="M16" s="134"/>
      <c r="N16" s="134"/>
      <c r="O16" s="134"/>
      <c r="P16" s="132"/>
    </row>
    <row r="17" spans="1:16">
      <c r="A17" s="132"/>
      <c r="B17" s="5"/>
      <c r="C17" s="5"/>
      <c r="D17" s="5"/>
      <c r="E17" s="132"/>
      <c r="F17" s="155"/>
      <c r="G17" s="134"/>
      <c r="H17" s="156"/>
      <c r="I17" s="157"/>
      <c r="J17" s="160"/>
      <c r="K17" s="132"/>
      <c r="L17" s="160"/>
      <c r="M17" s="132"/>
      <c r="N17" s="160"/>
      <c r="O17" s="132"/>
      <c r="P17" s="132"/>
    </row>
    <row r="18" spans="1:16">
      <c r="A18" s="132"/>
      <c r="B18" s="132"/>
      <c r="C18" s="132"/>
      <c r="D18" s="132"/>
      <c r="E18" s="132"/>
      <c r="F18" s="160"/>
      <c r="G18" s="134"/>
      <c r="H18" s="156"/>
      <c r="I18" s="157"/>
      <c r="J18" s="156"/>
      <c r="K18" s="157"/>
      <c r="L18" s="157"/>
      <c r="M18" s="134"/>
      <c r="N18" s="157"/>
      <c r="O18" s="157"/>
      <c r="P18" s="132"/>
    </row>
    <row r="19" spans="1:16">
      <c r="A19" s="132"/>
      <c r="B19" s="132"/>
      <c r="C19" s="132"/>
      <c r="D19" s="132"/>
      <c r="E19" s="132"/>
      <c r="F19" s="160"/>
      <c r="G19" s="134"/>
      <c r="H19" s="156"/>
      <c r="I19" s="157"/>
      <c r="J19" s="156"/>
      <c r="K19" s="157"/>
      <c r="L19" s="157"/>
      <c r="M19" s="134"/>
      <c r="N19" s="157"/>
      <c r="O19" s="157"/>
      <c r="P19" s="132"/>
    </row>
    <row r="20" spans="1:16">
      <c r="A20" s="132"/>
      <c r="B20" s="132"/>
      <c r="C20" s="132"/>
      <c r="D20" s="132"/>
      <c r="E20" s="132"/>
      <c r="F20" s="160"/>
      <c r="G20" s="134"/>
      <c r="H20" s="156"/>
      <c r="I20" s="157"/>
      <c r="J20" s="156"/>
      <c r="K20" s="157"/>
      <c r="L20" s="157"/>
      <c r="M20" s="157"/>
      <c r="N20" s="157"/>
      <c r="O20" s="157"/>
      <c r="P20" s="132"/>
    </row>
    <row r="21" spans="1:16">
      <c r="A21" s="132"/>
      <c r="B21" s="132"/>
      <c r="C21" s="132"/>
      <c r="D21" s="132"/>
      <c r="E21" s="132"/>
      <c r="F21" s="160"/>
      <c r="G21" s="134"/>
      <c r="H21" s="156"/>
      <c r="I21" s="157"/>
      <c r="J21" s="156"/>
      <c r="K21" s="157"/>
      <c r="L21" s="157"/>
      <c r="M21" s="134"/>
      <c r="N21" s="157"/>
      <c r="O21" s="157"/>
      <c r="P21" s="132"/>
    </row>
    <row r="22" spans="1:16">
      <c r="A22" s="132"/>
      <c r="B22" s="132"/>
      <c r="C22" s="132"/>
      <c r="D22" s="132"/>
      <c r="E22" s="132"/>
      <c r="F22" s="160"/>
      <c r="G22" s="134"/>
      <c r="H22" s="156"/>
      <c r="I22" s="157"/>
      <c r="J22" s="156"/>
      <c r="K22" s="157"/>
      <c r="L22" s="157"/>
      <c r="M22" s="134"/>
      <c r="N22" s="157"/>
      <c r="O22" s="157"/>
      <c r="P22" s="132"/>
    </row>
    <row r="23" spans="1:16">
      <c r="A23" s="132"/>
      <c r="B23" s="132"/>
      <c r="C23" s="132"/>
      <c r="D23" s="132"/>
      <c r="E23" s="132"/>
      <c r="F23" s="160"/>
      <c r="G23" s="134"/>
      <c r="H23" s="156"/>
      <c r="I23" s="157"/>
      <c r="J23" s="156"/>
      <c r="K23" s="157"/>
      <c r="L23" s="157"/>
      <c r="M23" s="157"/>
      <c r="N23" s="157"/>
      <c r="O23" s="157"/>
      <c r="P23" s="132"/>
    </row>
    <row r="24" spans="1:16">
      <c r="A24" s="132"/>
      <c r="B24" s="132"/>
      <c r="C24" s="132"/>
      <c r="D24" s="132"/>
      <c r="E24" s="132"/>
      <c r="F24" s="160"/>
      <c r="G24" s="134"/>
      <c r="H24" s="156"/>
      <c r="I24" s="157"/>
      <c r="J24" s="156"/>
      <c r="K24" s="157"/>
      <c r="L24" s="157"/>
      <c r="M24" s="157"/>
      <c r="N24" s="134"/>
      <c r="O24" s="157"/>
      <c r="P24" s="132"/>
    </row>
    <row r="25" spans="1:16">
      <c r="A25" s="132"/>
      <c r="B25" s="132"/>
      <c r="C25" s="132"/>
      <c r="D25" s="132"/>
      <c r="E25" s="132"/>
      <c r="F25" s="160"/>
      <c r="G25" s="134"/>
      <c r="H25" s="156"/>
      <c r="I25" s="157"/>
      <c r="J25" s="156"/>
      <c r="K25" s="157"/>
      <c r="L25" s="157"/>
      <c r="M25" s="157"/>
      <c r="N25" s="134"/>
      <c r="O25" s="157"/>
      <c r="P25" s="132"/>
    </row>
    <row r="26" spans="1:16">
      <c r="A26" s="162"/>
      <c r="B26" s="163"/>
      <c r="C26" s="126"/>
      <c r="D26" s="126"/>
      <c r="E26" s="162"/>
      <c r="F26" s="164"/>
      <c r="G26" s="165"/>
      <c r="H26" s="165"/>
      <c r="I26" s="165"/>
      <c r="J26" s="165"/>
      <c r="K26" s="165"/>
      <c r="L26" s="165"/>
      <c r="M26" s="139"/>
      <c r="N26" s="139"/>
      <c r="O26" s="139"/>
      <c r="P26" s="162"/>
    </row>
  </sheetData>
  <mergeCells count="7">
    <mergeCell ref="O4:P4"/>
    <mergeCell ref="B5:B6"/>
    <mergeCell ref="F5:F6"/>
    <mergeCell ref="P5:P6"/>
    <mergeCell ref="L5:O5"/>
    <mergeCell ref="J5:K5"/>
    <mergeCell ref="C5:E6"/>
  </mergeCells>
  <phoneticPr fontId="0" type="noConversion"/>
  <pageMargins left="0.25" right="0.25" top="0.75" bottom="0.75" header="0.3" footer="0.3"/>
  <pageSetup paperSize="9" scale="90" orientation="landscape" r:id="rId1"/>
  <headerFooter alignWithMargins="0">
    <oddHeader>&amp;Rแบบ ปร. 2  แผ่นที่ &amp;P จากจำนวน &amp;N แผ่น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8"/>
  <sheetViews>
    <sheetView view="pageBreakPreview" zoomScale="90" zoomScaleNormal="80" zoomScaleSheetLayoutView="90" workbookViewId="0">
      <selection activeCell="A5" sqref="A5:I6"/>
    </sheetView>
  </sheetViews>
  <sheetFormatPr defaultRowHeight="21"/>
  <cols>
    <col min="1" max="1" width="6.7109375" style="168" customWidth="1"/>
    <col min="2" max="2" width="24.28515625" style="168" customWidth="1"/>
    <col min="3" max="6" width="11.85546875" style="168" customWidth="1"/>
    <col min="7" max="7" width="9.140625" style="168"/>
    <col min="8" max="8" width="15.5703125" style="168" customWidth="1"/>
    <col min="9" max="9" width="16.42578125" style="168" customWidth="1"/>
    <col min="10" max="16384" width="9.140625" style="168"/>
  </cols>
  <sheetData>
    <row r="1" spans="1:21" s="3" customFormat="1" ht="22.5" customHeight="1">
      <c r="A1" s="3" t="e">
        <f>แบบปร.4.1!#REF!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21" s="3" customFormat="1" ht="22.5" customHeight="1">
      <c r="A2" s="3" t="e">
        <f>แบบปร.4.1!#REF!</f>
        <v>#REF!</v>
      </c>
      <c r="B2" s="109"/>
      <c r="C2" s="110"/>
      <c r="D2" s="115"/>
      <c r="E2" s="118"/>
      <c r="F2" s="119"/>
      <c r="G2" s="3" t="s">
        <v>80</v>
      </c>
      <c r="I2" s="121"/>
      <c r="K2" s="111"/>
      <c r="P2" s="114"/>
    </row>
    <row r="3" spans="1:21" s="3" customFormat="1" ht="22.5" customHeight="1">
      <c r="A3" s="3" t="e">
        <f>แบบปร.4.1!#REF!</f>
        <v>#REF!</v>
      </c>
      <c r="B3" s="109"/>
      <c r="C3" s="110"/>
      <c r="D3" s="115"/>
      <c r="E3" s="116"/>
      <c r="F3" s="116"/>
      <c r="G3" s="110" t="s">
        <v>32</v>
      </c>
      <c r="I3" s="115"/>
      <c r="K3" s="111"/>
      <c r="P3" s="2"/>
    </row>
    <row r="4" spans="1:21" s="3" customFormat="1" ht="22.5" customHeight="1">
      <c r="A4" s="112" t="e">
        <f>แบบปร.4.1!#REF!</f>
        <v>#REF!</v>
      </c>
      <c r="B4" s="113"/>
      <c r="C4" s="108"/>
      <c r="D4" s="122"/>
      <c r="E4" s="123"/>
      <c r="F4" s="116"/>
      <c r="G4" s="3" t="s">
        <v>36</v>
      </c>
      <c r="I4" s="181">
        <v>238551</v>
      </c>
      <c r="K4" s="111"/>
    </row>
    <row r="5" spans="1:21">
      <c r="A5" s="191" t="s">
        <v>8</v>
      </c>
      <c r="B5" s="712" t="s">
        <v>0</v>
      </c>
      <c r="C5" s="712" t="s">
        <v>81</v>
      </c>
      <c r="D5" s="191" t="s">
        <v>82</v>
      </c>
      <c r="E5" s="191" t="s">
        <v>83</v>
      </c>
      <c r="F5" s="191" t="s">
        <v>20</v>
      </c>
      <c r="G5" s="713" t="s">
        <v>1</v>
      </c>
      <c r="H5" s="192" t="s">
        <v>84</v>
      </c>
      <c r="I5" s="715" t="s">
        <v>12</v>
      </c>
      <c r="J5" s="3"/>
      <c r="K5" s="166"/>
      <c r="L5" s="166"/>
      <c r="M5" s="166"/>
      <c r="N5" s="166"/>
      <c r="O5" s="166"/>
      <c r="P5" s="166"/>
      <c r="Q5" s="167"/>
      <c r="R5" s="167"/>
      <c r="S5" s="167"/>
      <c r="T5" s="167"/>
      <c r="U5" s="167"/>
    </row>
    <row r="6" spans="1:21" ht="23.25">
      <c r="A6" s="193" t="s">
        <v>9</v>
      </c>
      <c r="B6" s="713"/>
      <c r="C6" s="713"/>
      <c r="D6" s="193" t="s">
        <v>85</v>
      </c>
      <c r="E6" s="193" t="s">
        <v>86</v>
      </c>
      <c r="F6" s="193" t="s">
        <v>7</v>
      </c>
      <c r="G6" s="714"/>
      <c r="H6" s="194" t="s">
        <v>95</v>
      </c>
      <c r="I6" s="716"/>
      <c r="J6" s="3"/>
      <c r="K6" s="166"/>
      <c r="L6" s="166"/>
      <c r="M6" s="166"/>
      <c r="N6" s="166"/>
      <c r="O6" s="166"/>
      <c r="P6" s="166"/>
      <c r="Q6" s="166"/>
    </row>
    <row r="7" spans="1:21">
      <c r="A7" s="169"/>
      <c r="B7" s="170"/>
      <c r="C7" s="171"/>
      <c r="D7" s="170"/>
      <c r="E7" s="171"/>
      <c r="F7" s="170"/>
      <c r="G7" s="171"/>
      <c r="H7" s="170"/>
      <c r="I7" s="172"/>
      <c r="J7" s="3"/>
      <c r="K7" s="166"/>
      <c r="L7" s="166"/>
      <c r="M7" s="166"/>
      <c r="N7" s="166"/>
      <c r="O7" s="166"/>
      <c r="P7" s="166"/>
      <c r="Q7" s="166"/>
    </row>
    <row r="8" spans="1:21">
      <c r="A8" s="175"/>
      <c r="B8" s="176"/>
      <c r="C8" s="177"/>
      <c r="D8" s="176"/>
      <c r="E8" s="177"/>
      <c r="F8" s="176"/>
      <c r="G8" s="177"/>
      <c r="H8" s="176"/>
      <c r="I8" s="188"/>
      <c r="J8" s="3"/>
      <c r="K8" s="166"/>
      <c r="L8" s="166"/>
      <c r="M8" s="166"/>
      <c r="N8" s="166"/>
      <c r="O8" s="166"/>
      <c r="P8" s="166"/>
      <c r="Q8" s="166"/>
    </row>
    <row r="9" spans="1:21">
      <c r="A9" s="175"/>
      <c r="B9" s="176"/>
      <c r="C9" s="177"/>
      <c r="D9" s="176"/>
      <c r="E9" s="177"/>
      <c r="F9" s="176"/>
      <c r="G9" s="177"/>
      <c r="H9" s="176"/>
      <c r="I9" s="188"/>
      <c r="J9" s="3"/>
      <c r="K9" s="166"/>
      <c r="L9" s="166"/>
      <c r="M9" s="166"/>
      <c r="N9" s="166"/>
      <c r="O9" s="166"/>
      <c r="P9" s="166"/>
      <c r="Q9" s="166"/>
    </row>
    <row r="10" spans="1:21">
      <c r="A10" s="175"/>
      <c r="B10" s="176"/>
      <c r="C10" s="177"/>
      <c r="D10" s="176"/>
      <c r="E10" s="177"/>
      <c r="F10" s="176"/>
      <c r="G10" s="177"/>
      <c r="H10" s="176"/>
      <c r="I10" s="188"/>
      <c r="K10" s="166"/>
      <c r="L10" s="166"/>
      <c r="M10" s="166"/>
      <c r="N10" s="166"/>
      <c r="O10" s="166"/>
      <c r="P10" s="166"/>
      <c r="Q10" s="166"/>
    </row>
    <row r="11" spans="1:21">
      <c r="A11" s="175"/>
      <c r="B11" s="176"/>
      <c r="C11" s="177"/>
      <c r="D11" s="176"/>
      <c r="E11" s="177"/>
      <c r="F11" s="176"/>
      <c r="G11" s="177"/>
      <c r="H11" s="176"/>
      <c r="I11" s="188"/>
      <c r="K11" s="166"/>
      <c r="L11" s="166"/>
      <c r="M11" s="166"/>
      <c r="N11" s="166"/>
      <c r="O11" s="166"/>
      <c r="P11" s="166"/>
      <c r="Q11" s="166"/>
    </row>
    <row r="12" spans="1:21">
      <c r="A12" s="175"/>
      <c r="B12" s="176"/>
      <c r="C12" s="177"/>
      <c r="D12" s="176"/>
      <c r="E12" s="177"/>
      <c r="F12" s="176"/>
      <c r="G12" s="177"/>
      <c r="H12" s="176"/>
      <c r="I12" s="188"/>
    </row>
    <row r="13" spans="1:21">
      <c r="A13" s="175"/>
      <c r="B13" s="176"/>
      <c r="C13" s="177"/>
      <c r="D13" s="176"/>
      <c r="E13" s="177"/>
      <c r="F13" s="176"/>
      <c r="G13" s="177"/>
      <c r="H13" s="176"/>
      <c r="I13" s="188"/>
    </row>
    <row r="14" spans="1:21">
      <c r="A14" s="175"/>
      <c r="B14" s="176"/>
      <c r="C14" s="177"/>
      <c r="D14" s="176"/>
      <c r="E14" s="177"/>
      <c r="F14" s="176"/>
      <c r="G14" s="177"/>
      <c r="H14" s="176"/>
      <c r="I14" s="188"/>
    </row>
    <row r="15" spans="1:21">
      <c r="A15" s="175"/>
      <c r="B15" s="176"/>
      <c r="C15" s="177"/>
      <c r="D15" s="176"/>
      <c r="E15" s="177"/>
      <c r="F15" s="176"/>
      <c r="G15" s="177"/>
      <c r="H15" s="176"/>
      <c r="I15" s="188"/>
    </row>
    <row r="16" spans="1:21">
      <c r="A16" s="175"/>
      <c r="B16" s="176"/>
      <c r="C16" s="177"/>
      <c r="D16" s="176"/>
      <c r="E16" s="177"/>
      <c r="F16" s="176"/>
      <c r="G16" s="177"/>
      <c r="H16" s="176"/>
      <c r="I16" s="188"/>
    </row>
    <row r="17" spans="1:9">
      <c r="A17" s="175"/>
      <c r="B17" s="176"/>
      <c r="C17" s="177"/>
      <c r="D17" s="176"/>
      <c r="E17" s="177"/>
      <c r="F17" s="176"/>
      <c r="G17" s="177"/>
      <c r="H17" s="176"/>
      <c r="I17" s="188"/>
    </row>
    <row r="18" spans="1:9">
      <c r="A18" s="175"/>
      <c r="B18" s="176"/>
      <c r="C18" s="177"/>
      <c r="D18" s="176"/>
      <c r="E18" s="177"/>
      <c r="F18" s="176"/>
      <c r="G18" s="177"/>
      <c r="H18" s="176"/>
      <c r="I18" s="188"/>
    </row>
    <row r="19" spans="1:9">
      <c r="A19" s="175"/>
      <c r="B19" s="176"/>
      <c r="C19" s="177"/>
      <c r="D19" s="176"/>
      <c r="E19" s="177"/>
      <c r="F19" s="176"/>
      <c r="G19" s="177"/>
      <c r="H19" s="176"/>
      <c r="I19" s="188"/>
    </row>
    <row r="20" spans="1:9">
      <c r="A20" s="175"/>
      <c r="B20" s="176"/>
      <c r="C20" s="177"/>
      <c r="D20" s="176"/>
      <c r="E20" s="177"/>
      <c r="F20" s="176"/>
      <c r="G20" s="177"/>
      <c r="H20" s="176"/>
      <c r="I20" s="188"/>
    </row>
    <row r="21" spans="1:9">
      <c r="A21" s="175"/>
      <c r="B21" s="176"/>
      <c r="C21" s="177"/>
      <c r="D21" s="176"/>
      <c r="E21" s="177"/>
      <c r="F21" s="176"/>
      <c r="G21" s="177"/>
      <c r="H21" s="176"/>
      <c r="I21" s="188"/>
    </row>
    <row r="22" spans="1:9">
      <c r="A22" s="175"/>
      <c r="B22" s="176"/>
      <c r="C22" s="177"/>
      <c r="D22" s="176"/>
      <c r="E22" s="177"/>
      <c r="F22" s="176"/>
      <c r="G22" s="177"/>
      <c r="H22" s="176"/>
      <c r="I22" s="188"/>
    </row>
    <row r="23" spans="1:9">
      <c r="A23" s="175"/>
      <c r="B23" s="176"/>
      <c r="C23" s="177"/>
      <c r="D23" s="176"/>
      <c r="E23" s="177"/>
      <c r="F23" s="176"/>
      <c r="G23" s="177"/>
      <c r="H23" s="176"/>
      <c r="I23" s="188"/>
    </row>
    <row r="24" spans="1:9">
      <c r="A24" s="175"/>
      <c r="B24" s="176"/>
      <c r="C24" s="177"/>
      <c r="D24" s="176"/>
      <c r="E24" s="177"/>
      <c r="F24" s="176"/>
      <c r="G24" s="177"/>
      <c r="H24" s="176"/>
      <c r="I24" s="188"/>
    </row>
    <row r="25" spans="1:9">
      <c r="A25" s="175"/>
      <c r="B25" s="176"/>
      <c r="C25" s="177"/>
      <c r="D25" s="176"/>
      <c r="E25" s="177"/>
      <c r="F25" s="176"/>
      <c r="G25" s="177"/>
      <c r="H25" s="176"/>
      <c r="I25" s="188"/>
    </row>
    <row r="26" spans="1:9">
      <c r="A26" s="175"/>
      <c r="B26" s="176"/>
      <c r="C26" s="177"/>
      <c r="D26" s="176"/>
      <c r="E26" s="177"/>
      <c r="F26" s="176"/>
      <c r="G26" s="177"/>
      <c r="H26" s="176"/>
      <c r="I26" s="188"/>
    </row>
    <row r="27" spans="1:9">
      <c r="A27" s="175"/>
      <c r="B27" s="176"/>
      <c r="C27" s="177"/>
      <c r="D27" s="176"/>
      <c r="E27" s="177"/>
      <c r="F27" s="176"/>
      <c r="G27" s="177"/>
      <c r="H27" s="176"/>
      <c r="I27" s="188"/>
    </row>
    <row r="28" spans="1:9">
      <c r="A28" s="175"/>
      <c r="B28" s="176"/>
      <c r="C28" s="177"/>
      <c r="D28" s="176"/>
      <c r="E28" s="177"/>
      <c r="F28" s="176"/>
      <c r="G28" s="177"/>
      <c r="H28" s="176"/>
      <c r="I28" s="188"/>
    </row>
    <row r="29" spans="1:9">
      <c r="A29" s="175"/>
      <c r="B29" s="176"/>
      <c r="C29" s="177"/>
      <c r="D29" s="176"/>
      <c r="E29" s="177"/>
      <c r="F29" s="176"/>
      <c r="G29" s="177"/>
      <c r="H29" s="176"/>
      <c r="I29" s="188"/>
    </row>
    <row r="30" spans="1:9">
      <c r="A30" s="175"/>
      <c r="B30" s="176"/>
      <c r="C30" s="177"/>
      <c r="D30" s="176"/>
      <c r="E30" s="177"/>
      <c r="F30" s="176"/>
      <c r="G30" s="177"/>
      <c r="H30" s="176"/>
      <c r="I30" s="188"/>
    </row>
    <row r="31" spans="1:9">
      <c r="A31" s="175"/>
      <c r="B31" s="176"/>
      <c r="C31" s="177"/>
      <c r="D31" s="176"/>
      <c r="E31" s="177"/>
      <c r="F31" s="176"/>
      <c r="G31" s="177"/>
      <c r="H31" s="176"/>
      <c r="I31" s="188"/>
    </row>
    <row r="32" spans="1:9">
      <c r="A32" s="175"/>
      <c r="B32" s="176"/>
      <c r="C32" s="177"/>
      <c r="D32" s="176"/>
      <c r="E32" s="177"/>
      <c r="F32" s="176"/>
      <c r="G32" s="177"/>
      <c r="H32" s="176"/>
      <c r="I32" s="188"/>
    </row>
    <row r="33" spans="1:9">
      <c r="A33" s="175"/>
      <c r="B33" s="176"/>
      <c r="C33" s="177"/>
      <c r="D33" s="176"/>
      <c r="E33" s="177"/>
      <c r="F33" s="176"/>
      <c r="G33" s="177"/>
      <c r="H33" s="176"/>
      <c r="I33" s="188"/>
    </row>
    <row r="34" spans="1:9">
      <c r="A34" s="175"/>
      <c r="B34" s="176"/>
      <c r="C34" s="177"/>
      <c r="D34" s="176"/>
      <c r="E34" s="177"/>
      <c r="F34" s="176"/>
      <c r="G34" s="177"/>
      <c r="H34" s="176"/>
      <c r="I34" s="188"/>
    </row>
    <row r="35" spans="1:9">
      <c r="A35" s="175"/>
      <c r="B35" s="176"/>
      <c r="C35" s="177"/>
      <c r="D35" s="176"/>
      <c r="E35" s="177"/>
      <c r="F35" s="176"/>
      <c r="G35" s="177"/>
      <c r="H35" s="176"/>
      <c r="I35" s="188"/>
    </row>
    <row r="36" spans="1:9">
      <c r="A36" s="175"/>
      <c r="B36" s="176"/>
      <c r="C36" s="177"/>
      <c r="D36" s="176"/>
      <c r="E36" s="177"/>
      <c r="F36" s="176"/>
      <c r="G36" s="177"/>
      <c r="H36" s="176"/>
      <c r="I36" s="188"/>
    </row>
    <row r="37" spans="1:9">
      <c r="A37" s="175"/>
      <c r="B37" s="176"/>
      <c r="C37" s="177"/>
      <c r="D37" s="176"/>
      <c r="E37" s="177"/>
      <c r="F37" s="176"/>
      <c r="G37" s="177"/>
      <c r="H37" s="176"/>
      <c r="I37" s="188"/>
    </row>
    <row r="38" spans="1:9">
      <c r="A38" s="184"/>
      <c r="B38" s="185"/>
      <c r="C38" s="186"/>
      <c r="D38" s="185"/>
      <c r="E38" s="186"/>
      <c r="F38" s="185"/>
      <c r="G38" s="186"/>
      <c r="H38" s="185"/>
      <c r="I38" s="187"/>
    </row>
  </sheetData>
  <mergeCells count="4">
    <mergeCell ref="B5:B6"/>
    <mergeCell ref="C5:C6"/>
    <mergeCell ref="G5:G6"/>
    <mergeCell ref="I5:I6"/>
  </mergeCells>
  <pageMargins left="0.25" right="0.25" top="0.75" bottom="0.75" header="0.3" footer="0.3"/>
  <pageSetup paperSize="9" scale="90" orientation="portrait" r:id="rId1"/>
  <headerFooter alignWithMargins="0">
    <oddHeader xml:space="preserve">&amp;Rแบบ ปร. 3  แผ่นที่ &amp;P จากจำนวน &amp;N แผ่น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03"/>
  <sheetViews>
    <sheetView showGridLines="0" view="pageBreakPreview" zoomScaleNormal="55" zoomScaleSheetLayoutView="100" zoomScalePageLayoutView="30" workbookViewId="0">
      <selection activeCell="B7" sqref="B7:C8"/>
    </sheetView>
  </sheetViews>
  <sheetFormatPr defaultRowHeight="24.95" customHeight="1"/>
  <cols>
    <col min="1" max="1" width="6.7109375" style="421" customWidth="1"/>
    <col min="2" max="2" width="4.7109375" style="439" customWidth="1"/>
    <col min="3" max="3" width="78.7109375" style="440" customWidth="1"/>
    <col min="4" max="4" width="13.7109375" style="421" customWidth="1"/>
    <col min="5" max="5" width="7.7109375" style="530" customWidth="1"/>
    <col min="6" max="6" width="13.7109375" style="421" customWidth="1"/>
    <col min="7" max="7" width="18.7109375" style="449" customWidth="1"/>
    <col min="8" max="8" width="13.7109375" style="449" customWidth="1"/>
    <col min="9" max="9" width="18.7109375" style="421" customWidth="1"/>
    <col min="10" max="10" width="18.7109375" style="449" customWidth="1"/>
    <col min="11" max="11" width="18.7109375" style="421" customWidth="1"/>
    <col min="12" max="12" width="12.28515625" style="421" customWidth="1"/>
    <col min="13" max="16384" width="9.140625" style="421"/>
  </cols>
  <sheetData>
    <row r="1" spans="1:12" s="441" customFormat="1" ht="23.25" thickBot="1">
      <c r="A1" s="717" t="s">
        <v>594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</row>
    <row r="2" spans="1:12" s="441" customFormat="1" ht="22.5" customHeight="1">
      <c r="A2" s="604" t="s">
        <v>534</v>
      </c>
      <c r="B2" s="442"/>
      <c r="C2" s="443"/>
      <c r="D2" s="445"/>
      <c r="E2" s="444"/>
      <c r="F2" s="444"/>
      <c r="H2" s="808"/>
      <c r="I2" s="808"/>
      <c r="J2" s="808"/>
      <c r="K2" s="806"/>
    </row>
    <row r="3" spans="1:12" s="441" customFormat="1" ht="22.5">
      <c r="A3" s="605" t="s">
        <v>616</v>
      </c>
      <c r="B3" s="446"/>
      <c r="C3" s="447"/>
      <c r="D3" s="445"/>
      <c r="E3" s="420"/>
      <c r="F3" s="420"/>
      <c r="G3" s="448"/>
      <c r="H3" s="585"/>
      <c r="I3" s="585"/>
      <c r="J3" s="585"/>
      <c r="K3" s="807"/>
    </row>
    <row r="4" spans="1:12" s="441" customFormat="1" ht="22.5">
      <c r="A4" s="605" t="s">
        <v>535</v>
      </c>
      <c r="B4" s="446"/>
      <c r="C4" s="447"/>
      <c r="E4" s="420"/>
      <c r="F4" s="420"/>
      <c r="G4" s="448"/>
      <c r="H4" s="809"/>
      <c r="I4" s="585"/>
      <c r="J4" s="810"/>
      <c r="K4" s="807"/>
    </row>
    <row r="5" spans="1:12" s="441" customFormat="1" ht="22.5">
      <c r="A5" s="605" t="s">
        <v>588</v>
      </c>
      <c r="B5" s="446"/>
      <c r="C5" s="447"/>
      <c r="D5" s="445"/>
      <c r="E5" s="420"/>
      <c r="F5" s="420"/>
      <c r="G5" s="448"/>
      <c r="H5" s="585"/>
      <c r="I5" s="585"/>
      <c r="J5" s="811"/>
      <c r="K5" s="807"/>
    </row>
    <row r="6" spans="1:12" s="441" customFormat="1" ht="22.5">
      <c r="A6" s="606" t="s">
        <v>665</v>
      </c>
      <c r="B6" s="450"/>
      <c r="C6" s="451"/>
      <c r="D6" s="595" t="s">
        <v>536</v>
      </c>
      <c r="E6" s="718"/>
      <c r="F6" s="718"/>
      <c r="G6" s="452"/>
      <c r="K6" s="593" t="s">
        <v>591</v>
      </c>
    </row>
    <row r="7" spans="1:12" s="419" customFormat="1" ht="24.95" customHeight="1">
      <c r="A7" s="601" t="s">
        <v>8</v>
      </c>
      <c r="B7" s="719" t="s">
        <v>0</v>
      </c>
      <c r="C7" s="720"/>
      <c r="D7" s="723" t="s">
        <v>10</v>
      </c>
      <c r="E7" s="724"/>
      <c r="F7" s="723" t="s">
        <v>11</v>
      </c>
      <c r="G7" s="724"/>
      <c r="H7" s="723" t="s">
        <v>5</v>
      </c>
      <c r="I7" s="724"/>
      <c r="J7" s="422" t="s">
        <v>6</v>
      </c>
      <c r="K7" s="725" t="s">
        <v>12</v>
      </c>
    </row>
    <row r="8" spans="1:12" s="419" customFormat="1" ht="24.95" customHeight="1">
      <c r="A8" s="602" t="s">
        <v>9</v>
      </c>
      <c r="B8" s="721"/>
      <c r="C8" s="722"/>
      <c r="D8" s="603" t="s">
        <v>1</v>
      </c>
      <c r="E8" s="423" t="s">
        <v>2</v>
      </c>
      <c r="F8" s="602" t="s">
        <v>3</v>
      </c>
      <c r="G8" s="422" t="s">
        <v>4</v>
      </c>
      <c r="H8" s="422" t="s">
        <v>3</v>
      </c>
      <c r="I8" s="423" t="s">
        <v>4</v>
      </c>
      <c r="J8" s="422" t="s">
        <v>7</v>
      </c>
      <c r="K8" s="726"/>
    </row>
    <row r="9" spans="1:12" ht="24.95" customHeight="1">
      <c r="A9" s="527"/>
      <c r="B9" s="425"/>
      <c r="C9" s="453" t="s">
        <v>619</v>
      </c>
      <c r="D9" s="426"/>
      <c r="E9" s="426"/>
      <c r="F9" s="427"/>
      <c r="G9" s="428"/>
      <c r="H9" s="427"/>
      <c r="I9" s="428"/>
      <c r="J9" s="428"/>
      <c r="K9" s="429"/>
      <c r="L9" s="430"/>
    </row>
    <row r="10" spans="1:12" ht="24.95" customHeight="1">
      <c r="A10" s="424"/>
      <c r="B10" s="425">
        <v>1</v>
      </c>
      <c r="C10" s="431" t="str">
        <f>C32</f>
        <v>งานรื้อถอน</v>
      </c>
      <c r="D10" s="534">
        <v>1</v>
      </c>
      <c r="E10" s="528" t="s">
        <v>587</v>
      </c>
      <c r="F10" s="427"/>
      <c r="G10" s="428"/>
      <c r="H10" s="427"/>
      <c r="I10" s="428"/>
      <c r="J10" s="428"/>
      <c r="K10" s="429"/>
      <c r="L10" s="430"/>
    </row>
    <row r="11" spans="1:12" ht="24.95" customHeight="1">
      <c r="A11" s="424"/>
      <c r="B11" s="425">
        <v>2</v>
      </c>
      <c r="C11" s="431" t="str">
        <f>C40</f>
        <v>งานปรับปรุงห้องสมุดทางภาษา</v>
      </c>
      <c r="D11" s="534">
        <v>1</v>
      </c>
      <c r="E11" s="426" t="s">
        <v>587</v>
      </c>
      <c r="F11" s="427"/>
      <c r="G11" s="428"/>
      <c r="H11" s="427"/>
      <c r="I11" s="428"/>
      <c r="J11" s="428"/>
      <c r="K11" s="429"/>
      <c r="L11" s="430"/>
    </row>
    <row r="12" spans="1:12" ht="24.95" customHeight="1">
      <c r="A12" s="424"/>
      <c r="B12" s="425">
        <f>A68</f>
        <v>3</v>
      </c>
      <c r="C12" s="431" t="str">
        <f>C68</f>
        <v>งานทาสี</v>
      </c>
      <c r="D12" s="534">
        <v>1</v>
      </c>
      <c r="E12" s="426" t="s">
        <v>587</v>
      </c>
      <c r="F12" s="427"/>
      <c r="G12" s="428"/>
      <c r="H12" s="427"/>
      <c r="I12" s="428"/>
      <c r="J12" s="428"/>
      <c r="K12" s="429"/>
      <c r="L12" s="430"/>
    </row>
    <row r="13" spans="1:12" ht="24.95" customHeight="1">
      <c r="A13" s="424"/>
      <c r="B13" s="425">
        <f>A80</f>
        <v>4</v>
      </c>
      <c r="C13" s="431" t="str">
        <f>C80</f>
        <v>งานระบบไฟฟ้า</v>
      </c>
      <c r="D13" s="534">
        <v>1</v>
      </c>
      <c r="E13" s="426" t="s">
        <v>587</v>
      </c>
      <c r="F13" s="427"/>
      <c r="G13" s="428"/>
      <c r="H13" s="427"/>
      <c r="I13" s="428"/>
      <c r="J13" s="428"/>
      <c r="K13" s="432"/>
      <c r="L13" s="430"/>
    </row>
    <row r="14" spans="1:12" ht="24.95" customHeight="1">
      <c r="A14" s="424"/>
      <c r="B14" s="425"/>
      <c r="C14" s="431"/>
      <c r="D14" s="426"/>
      <c r="E14" s="426"/>
      <c r="F14" s="427"/>
      <c r="G14" s="428"/>
      <c r="H14" s="427"/>
      <c r="I14" s="428"/>
      <c r="J14" s="428"/>
      <c r="K14" s="432"/>
      <c r="L14" s="430"/>
    </row>
    <row r="15" spans="1:12" ht="24.95" customHeight="1">
      <c r="A15" s="424"/>
      <c r="B15" s="425"/>
      <c r="C15" s="431"/>
      <c r="D15" s="426"/>
      <c r="E15" s="426"/>
      <c r="F15" s="427"/>
      <c r="G15" s="428"/>
      <c r="H15" s="427"/>
      <c r="I15" s="428"/>
      <c r="J15" s="428"/>
      <c r="K15" s="432"/>
      <c r="L15" s="430"/>
    </row>
    <row r="16" spans="1:12" ht="24.95" customHeight="1">
      <c r="A16" s="424"/>
      <c r="B16" s="425"/>
      <c r="C16" s="431"/>
      <c r="D16" s="426"/>
      <c r="E16" s="426"/>
      <c r="F16" s="427"/>
      <c r="G16" s="428"/>
      <c r="H16" s="427"/>
      <c r="I16" s="428"/>
      <c r="J16" s="428"/>
      <c r="K16" s="432"/>
      <c r="L16" s="430"/>
    </row>
    <row r="17" spans="1:12" ht="24.95" customHeight="1">
      <c r="A17" s="424"/>
      <c r="B17" s="425"/>
      <c r="C17" s="431"/>
      <c r="D17" s="426"/>
      <c r="E17" s="426"/>
      <c r="F17" s="427"/>
      <c r="G17" s="428"/>
      <c r="H17" s="427"/>
      <c r="I17" s="428"/>
      <c r="J17" s="428"/>
      <c r="K17" s="432"/>
      <c r="L17" s="430"/>
    </row>
    <row r="18" spans="1:12" ht="24.95" customHeight="1">
      <c r="A18" s="424"/>
      <c r="B18" s="425"/>
      <c r="C18" s="431"/>
      <c r="D18" s="426"/>
      <c r="E18" s="426"/>
      <c r="F18" s="427"/>
      <c r="G18" s="428"/>
      <c r="H18" s="427"/>
      <c r="I18" s="428"/>
      <c r="J18" s="428"/>
      <c r="K18" s="432"/>
      <c r="L18" s="430"/>
    </row>
    <row r="19" spans="1:12" ht="24.95" customHeight="1">
      <c r="A19" s="424"/>
      <c r="B19" s="425"/>
      <c r="C19" s="431"/>
      <c r="D19" s="426"/>
      <c r="E19" s="426"/>
      <c r="F19" s="427"/>
      <c r="G19" s="428"/>
      <c r="H19" s="427"/>
      <c r="I19" s="428"/>
      <c r="J19" s="428"/>
      <c r="K19" s="432"/>
      <c r="L19" s="430"/>
    </row>
    <row r="20" spans="1:12" ht="24.95" customHeight="1">
      <c r="A20" s="424"/>
      <c r="B20" s="425"/>
      <c r="C20" s="431"/>
      <c r="D20" s="426"/>
      <c r="E20" s="426"/>
      <c r="F20" s="427"/>
      <c r="G20" s="428"/>
      <c r="H20" s="427"/>
      <c r="I20" s="428"/>
      <c r="J20" s="428"/>
      <c r="K20" s="432"/>
      <c r="L20" s="430"/>
    </row>
    <row r="21" spans="1:12" ht="24.95" customHeight="1">
      <c r="A21" s="424"/>
      <c r="B21" s="425"/>
      <c r="C21" s="431"/>
      <c r="D21" s="426"/>
      <c r="E21" s="426"/>
      <c r="F21" s="427"/>
      <c r="G21" s="428"/>
      <c r="H21" s="427"/>
      <c r="I21" s="428"/>
      <c r="J21" s="428"/>
      <c r="K21" s="432"/>
      <c r="L21" s="430"/>
    </row>
    <row r="22" spans="1:12" ht="24.95" customHeight="1">
      <c r="A22" s="424"/>
      <c r="B22" s="425"/>
      <c r="C22" s="431"/>
      <c r="D22" s="426"/>
      <c r="E22" s="426"/>
      <c r="F22" s="427"/>
      <c r="G22" s="428"/>
      <c r="H22" s="427"/>
      <c r="I22" s="428"/>
      <c r="J22" s="428"/>
      <c r="K22" s="432"/>
      <c r="L22" s="430"/>
    </row>
    <row r="23" spans="1:12" ht="24.95" customHeight="1">
      <c r="A23" s="424"/>
      <c r="B23" s="425"/>
      <c r="C23" s="431"/>
      <c r="D23" s="426"/>
      <c r="E23" s="426"/>
      <c r="F23" s="427"/>
      <c r="G23" s="428"/>
      <c r="H23" s="427"/>
      <c r="I23" s="428"/>
      <c r="J23" s="428"/>
      <c r="K23" s="432"/>
      <c r="L23" s="430"/>
    </row>
    <row r="24" spans="1:12" ht="24.95" customHeight="1">
      <c r="A24" s="424"/>
      <c r="B24" s="425"/>
      <c r="C24" s="431"/>
      <c r="D24" s="426"/>
      <c r="E24" s="426"/>
      <c r="F24" s="427"/>
      <c r="G24" s="428"/>
      <c r="H24" s="427"/>
      <c r="I24" s="428"/>
      <c r="J24" s="428"/>
      <c r="K24" s="432"/>
      <c r="L24" s="430"/>
    </row>
    <row r="25" spans="1:12" ht="24.95" customHeight="1">
      <c r="A25" s="424"/>
      <c r="B25" s="425"/>
      <c r="C25" s="431"/>
      <c r="D25" s="426"/>
      <c r="E25" s="426"/>
      <c r="F25" s="427"/>
      <c r="G25" s="428"/>
      <c r="H25" s="427"/>
      <c r="I25" s="428"/>
      <c r="J25" s="428"/>
      <c r="K25" s="432"/>
      <c r="L25" s="430"/>
    </row>
    <row r="26" spans="1:12" ht="24.95" customHeight="1">
      <c r="A26" s="424"/>
      <c r="B26" s="425"/>
      <c r="C26" s="431"/>
      <c r="D26" s="426"/>
      <c r="E26" s="426"/>
      <c r="F26" s="427"/>
      <c r="G26" s="428"/>
      <c r="H26" s="427"/>
      <c r="I26" s="428"/>
      <c r="J26" s="428"/>
      <c r="K26" s="432"/>
      <c r="L26" s="430"/>
    </row>
    <row r="27" spans="1:12" ht="24.95" customHeight="1">
      <c r="A27" s="424"/>
      <c r="B27" s="425"/>
      <c r="C27" s="431"/>
      <c r="D27" s="426"/>
      <c r="E27" s="426"/>
      <c r="F27" s="427"/>
      <c r="G27" s="428"/>
      <c r="H27" s="427"/>
      <c r="I27" s="428"/>
      <c r="J27" s="428"/>
      <c r="K27" s="432"/>
      <c r="L27" s="430"/>
    </row>
    <row r="28" spans="1:12" ht="24.95" customHeight="1">
      <c r="A28" s="424"/>
      <c r="B28" s="425"/>
      <c r="C28" s="431"/>
      <c r="D28" s="426"/>
      <c r="E28" s="426"/>
      <c r="F28" s="427"/>
      <c r="G28" s="428"/>
      <c r="H28" s="427"/>
      <c r="I28" s="428"/>
      <c r="J28" s="428"/>
      <c r="K28" s="432"/>
      <c r="L28" s="430"/>
    </row>
    <row r="29" spans="1:12" ht="24.95" customHeight="1">
      <c r="A29" s="424"/>
      <c r="B29" s="425"/>
      <c r="C29" s="431"/>
      <c r="D29" s="426"/>
      <c r="E29" s="426"/>
      <c r="F29" s="427"/>
      <c r="G29" s="428"/>
      <c r="H29" s="427"/>
      <c r="I29" s="428"/>
      <c r="J29" s="428"/>
      <c r="K29" s="432"/>
      <c r="L29" s="430"/>
    </row>
    <row r="30" spans="1:12" ht="24.95" customHeight="1">
      <c r="A30" s="424"/>
      <c r="B30" s="425"/>
      <c r="C30" s="431"/>
      <c r="D30" s="426"/>
      <c r="E30" s="426"/>
      <c r="F30" s="427"/>
      <c r="G30" s="428"/>
      <c r="H30" s="427"/>
      <c r="I30" s="428"/>
      <c r="J30" s="428"/>
      <c r="K30" s="432"/>
      <c r="L30" s="430"/>
    </row>
    <row r="31" spans="1:12" ht="24.95" customHeight="1">
      <c r="A31" s="433"/>
      <c r="B31" s="529"/>
      <c r="C31" s="434" t="str">
        <f>"รวมราคา  " &amp;   A9 &amp; C9</f>
        <v>รวมราคา  งานปรับปรุงห้องสมุดทางภาษา</v>
      </c>
      <c r="D31" s="435"/>
      <c r="E31" s="435"/>
      <c r="F31" s="436"/>
      <c r="G31" s="437"/>
      <c r="H31" s="437"/>
      <c r="I31" s="437"/>
      <c r="J31" s="437"/>
      <c r="K31" s="438"/>
      <c r="L31" s="430"/>
    </row>
    <row r="32" spans="1:12" ht="24.95" customHeight="1">
      <c r="A32" s="586">
        <v>1</v>
      </c>
      <c r="B32" s="587"/>
      <c r="C32" s="588" t="s">
        <v>540</v>
      </c>
      <c r="D32" s="589"/>
      <c r="E32" s="589"/>
      <c r="F32" s="590"/>
      <c r="G32" s="591"/>
      <c r="H32" s="590"/>
      <c r="I32" s="591"/>
      <c r="J32" s="591"/>
      <c r="K32" s="592"/>
      <c r="L32" s="430"/>
    </row>
    <row r="33" spans="1:12" ht="24.95" customHeight="1">
      <c r="A33" s="424"/>
      <c r="B33" s="425">
        <v>1.1000000000000001</v>
      </c>
      <c r="C33" s="431" t="s">
        <v>657</v>
      </c>
      <c r="D33" s="426"/>
      <c r="E33" s="546" t="s">
        <v>79</v>
      </c>
      <c r="F33" s="427"/>
      <c r="G33" s="428"/>
      <c r="H33" s="545"/>
      <c r="I33" s="428"/>
      <c r="J33" s="428"/>
      <c r="K33" s="429"/>
      <c r="L33" s="430"/>
    </row>
    <row r="34" spans="1:12" ht="24.95" customHeight="1">
      <c r="A34" s="424"/>
      <c r="B34" s="425">
        <v>1.2</v>
      </c>
      <c r="C34" s="431" t="s">
        <v>620</v>
      </c>
      <c r="D34" s="426"/>
      <c r="E34" s="546" t="s">
        <v>79</v>
      </c>
      <c r="F34" s="427"/>
      <c r="G34" s="428"/>
      <c r="H34" s="545"/>
      <c r="I34" s="428"/>
      <c r="J34" s="428"/>
      <c r="K34" s="429"/>
      <c r="L34" s="430"/>
    </row>
    <row r="35" spans="1:12" ht="24.95" customHeight="1">
      <c r="A35" s="424"/>
      <c r="B35" s="425">
        <v>1.3</v>
      </c>
      <c r="C35" s="431" t="s">
        <v>621</v>
      </c>
      <c r="D35" s="426"/>
      <c r="E35" s="546" t="s">
        <v>79</v>
      </c>
      <c r="F35" s="427"/>
      <c r="G35" s="428"/>
      <c r="H35" s="545"/>
      <c r="I35" s="428"/>
      <c r="J35" s="428"/>
      <c r="K35" s="429"/>
      <c r="L35" s="430"/>
    </row>
    <row r="36" spans="1:12" ht="24.95" customHeight="1">
      <c r="A36" s="424"/>
      <c r="B36" s="425">
        <v>1.4</v>
      </c>
      <c r="C36" s="431" t="s">
        <v>604</v>
      </c>
      <c r="D36" s="426"/>
      <c r="E36" s="546" t="s">
        <v>33</v>
      </c>
      <c r="F36" s="427"/>
      <c r="G36" s="428"/>
      <c r="H36" s="545"/>
      <c r="I36" s="428"/>
      <c r="J36" s="428"/>
      <c r="K36" s="432"/>
      <c r="L36" s="430"/>
    </row>
    <row r="37" spans="1:12" ht="24.95" customHeight="1">
      <c r="A37" s="424"/>
      <c r="B37" s="425">
        <v>1.5</v>
      </c>
      <c r="C37" s="431" t="s">
        <v>622</v>
      </c>
      <c r="D37" s="426"/>
      <c r="E37" s="546" t="s">
        <v>33</v>
      </c>
      <c r="F37" s="427"/>
      <c r="G37" s="428"/>
      <c r="H37" s="545"/>
      <c r="I37" s="428"/>
      <c r="J37" s="428"/>
      <c r="K37" s="432"/>
      <c r="L37" s="430"/>
    </row>
    <row r="38" spans="1:12" ht="24.95" customHeight="1">
      <c r="A38" s="607"/>
      <c r="B38" s="613">
        <v>1.6</v>
      </c>
      <c r="C38" s="608" t="s">
        <v>640</v>
      </c>
      <c r="D38" s="609"/>
      <c r="E38" s="614" t="s">
        <v>33</v>
      </c>
      <c r="F38" s="610"/>
      <c r="G38" s="611"/>
      <c r="H38" s="615"/>
      <c r="I38" s="611"/>
      <c r="J38" s="611"/>
      <c r="K38" s="612"/>
      <c r="L38" s="430"/>
    </row>
    <row r="39" spans="1:12" ht="24.95" customHeight="1">
      <c r="A39" s="433"/>
      <c r="B39" s="529"/>
      <c r="C39" s="434" t="str">
        <f>"รวมราคา  "&amp;A32&amp;C32</f>
        <v>รวมราคา  1งานรื้อถอน</v>
      </c>
      <c r="D39" s="435"/>
      <c r="E39" s="435"/>
      <c r="F39" s="436"/>
      <c r="G39" s="437"/>
      <c r="H39" s="437"/>
      <c r="I39" s="437"/>
      <c r="J39" s="437"/>
      <c r="K39" s="438"/>
      <c r="L39" s="430"/>
    </row>
    <row r="40" spans="1:12" ht="24.95" customHeight="1">
      <c r="A40" s="568">
        <v>2</v>
      </c>
      <c r="B40" s="425"/>
      <c r="C40" s="453" t="s">
        <v>619</v>
      </c>
      <c r="D40" s="426"/>
      <c r="E40" s="426"/>
      <c r="F40" s="427"/>
      <c r="G40" s="428"/>
      <c r="H40" s="427"/>
      <c r="I40" s="428"/>
      <c r="J40" s="428"/>
      <c r="K40" s="429"/>
      <c r="L40" s="430"/>
    </row>
    <row r="41" spans="1:12" ht="24.95" customHeight="1">
      <c r="A41" s="424"/>
      <c r="B41" s="425">
        <v>2.1</v>
      </c>
      <c r="C41" s="431" t="s">
        <v>637</v>
      </c>
      <c r="D41" s="426"/>
      <c r="E41" s="426" t="s">
        <v>79</v>
      </c>
      <c r="F41" s="427"/>
      <c r="G41" s="428"/>
      <c r="H41" s="427"/>
      <c r="I41" s="428"/>
      <c r="J41" s="428"/>
      <c r="K41" s="429"/>
      <c r="L41" s="430"/>
    </row>
    <row r="42" spans="1:12" ht="24.95" customHeight="1">
      <c r="A42" s="424"/>
      <c r="B42" s="425">
        <v>2.2000000000000002</v>
      </c>
      <c r="C42" s="431" t="s">
        <v>638</v>
      </c>
      <c r="D42" s="426"/>
      <c r="E42" s="426" t="s">
        <v>79</v>
      </c>
      <c r="F42" s="427"/>
      <c r="G42" s="428"/>
      <c r="H42" s="427"/>
      <c r="I42" s="428"/>
      <c r="J42" s="428"/>
      <c r="K42" s="429"/>
      <c r="L42" s="430"/>
    </row>
    <row r="43" spans="1:12" ht="24.95" customHeight="1">
      <c r="A43" s="424"/>
      <c r="B43" s="425">
        <v>2.2999999999999998</v>
      </c>
      <c r="C43" s="431" t="s">
        <v>639</v>
      </c>
      <c r="D43" s="426"/>
      <c r="E43" s="426" t="s">
        <v>79</v>
      </c>
      <c r="F43" s="427"/>
      <c r="G43" s="428"/>
      <c r="H43" s="427"/>
      <c r="I43" s="428"/>
      <c r="J43" s="428"/>
      <c r="K43" s="429"/>
      <c r="L43" s="430"/>
    </row>
    <row r="44" spans="1:12" ht="24.95" customHeight="1">
      <c r="A44" s="424"/>
      <c r="B44" s="425">
        <v>2.4</v>
      </c>
      <c r="C44" s="431" t="s">
        <v>643</v>
      </c>
      <c r="D44" s="426"/>
      <c r="E44" s="426" t="s">
        <v>607</v>
      </c>
      <c r="F44" s="427"/>
      <c r="G44" s="428"/>
      <c r="H44" s="427"/>
      <c r="I44" s="428"/>
      <c r="J44" s="428"/>
      <c r="K44" s="429"/>
      <c r="L44" s="430"/>
    </row>
    <row r="45" spans="1:12" ht="24.95" customHeight="1">
      <c r="A45" s="424"/>
      <c r="B45" s="425"/>
      <c r="C45" s="431" t="s">
        <v>652</v>
      </c>
      <c r="D45" s="426"/>
      <c r="E45" s="426"/>
      <c r="F45" s="427"/>
      <c r="G45" s="428"/>
      <c r="H45" s="427"/>
      <c r="I45" s="428"/>
      <c r="J45" s="428"/>
      <c r="K45" s="429"/>
      <c r="L45" s="430"/>
    </row>
    <row r="46" spans="1:12" ht="24.95" customHeight="1">
      <c r="A46" s="424"/>
      <c r="B46" s="425">
        <v>2.5</v>
      </c>
      <c r="C46" s="431" t="s">
        <v>643</v>
      </c>
      <c r="D46" s="426"/>
      <c r="E46" s="426" t="s">
        <v>607</v>
      </c>
      <c r="F46" s="427"/>
      <c r="G46" s="428"/>
      <c r="H46" s="427"/>
      <c r="I46" s="428"/>
      <c r="J46" s="428"/>
      <c r="K46" s="429"/>
      <c r="L46" s="430"/>
    </row>
    <row r="47" spans="1:12" ht="24.95" customHeight="1">
      <c r="A47" s="424"/>
      <c r="B47" s="425"/>
      <c r="C47" s="431" t="s">
        <v>645</v>
      </c>
      <c r="D47" s="426"/>
      <c r="E47" s="426"/>
      <c r="F47" s="427"/>
      <c r="G47" s="428"/>
      <c r="H47" s="427"/>
      <c r="I47" s="428"/>
      <c r="J47" s="428"/>
      <c r="K47" s="432"/>
      <c r="L47" s="430"/>
    </row>
    <row r="48" spans="1:12" ht="24.95" customHeight="1">
      <c r="A48" s="424"/>
      <c r="B48" s="425">
        <v>2.6</v>
      </c>
      <c r="C48" s="431" t="s">
        <v>656</v>
      </c>
      <c r="D48" s="426"/>
      <c r="E48" s="426" t="s">
        <v>607</v>
      </c>
      <c r="F48" s="427"/>
      <c r="G48" s="428"/>
      <c r="H48" s="427"/>
      <c r="I48" s="428"/>
      <c r="J48" s="428"/>
      <c r="K48" s="432"/>
      <c r="L48" s="430"/>
    </row>
    <row r="49" spans="1:12" ht="24.95" customHeight="1">
      <c r="A49" s="424"/>
      <c r="B49" s="425"/>
      <c r="C49" s="431" t="s">
        <v>644</v>
      </c>
      <c r="D49" s="426"/>
      <c r="E49" s="426"/>
      <c r="F49" s="427"/>
      <c r="G49" s="428"/>
      <c r="H49" s="427"/>
      <c r="I49" s="428"/>
      <c r="J49" s="428"/>
      <c r="K49" s="432"/>
      <c r="L49" s="430"/>
    </row>
    <row r="50" spans="1:12" ht="24.95" customHeight="1">
      <c r="A50" s="424"/>
      <c r="B50" s="633">
        <v>2.7</v>
      </c>
      <c r="C50" s="596" t="s">
        <v>660</v>
      </c>
      <c r="D50" s="426"/>
      <c r="E50" s="426" t="s">
        <v>33</v>
      </c>
      <c r="F50" s="427"/>
      <c r="G50" s="428"/>
      <c r="H50" s="427"/>
      <c r="I50" s="428"/>
      <c r="J50" s="428"/>
      <c r="K50" s="432"/>
      <c r="L50" s="430"/>
    </row>
    <row r="51" spans="1:12" ht="24.95" customHeight="1">
      <c r="A51" s="424"/>
      <c r="B51" s="425">
        <v>2.8</v>
      </c>
      <c r="C51" s="431" t="s">
        <v>650</v>
      </c>
      <c r="D51" s="426"/>
      <c r="E51" s="426" t="s">
        <v>79</v>
      </c>
      <c r="F51" s="427"/>
      <c r="G51" s="428"/>
      <c r="H51" s="427"/>
      <c r="I51" s="428"/>
      <c r="J51" s="428"/>
      <c r="K51" s="432"/>
      <c r="L51" s="430"/>
    </row>
    <row r="52" spans="1:12" ht="24.95" customHeight="1">
      <c r="A52" s="424"/>
      <c r="B52" s="425">
        <v>2.9</v>
      </c>
      <c r="C52" s="431" t="s">
        <v>628</v>
      </c>
      <c r="D52" s="426"/>
      <c r="E52" s="426" t="s">
        <v>33</v>
      </c>
      <c r="F52" s="427"/>
      <c r="G52" s="428"/>
      <c r="H52" s="427"/>
      <c r="I52" s="428"/>
      <c r="J52" s="428"/>
      <c r="K52" s="432"/>
      <c r="L52" s="430"/>
    </row>
    <row r="53" spans="1:12" ht="24.95" customHeight="1">
      <c r="A53" s="424"/>
      <c r="B53" s="547">
        <v>2.1</v>
      </c>
      <c r="C53" s="596" t="s">
        <v>649</v>
      </c>
      <c r="D53" s="426"/>
      <c r="E53" s="426" t="s">
        <v>629</v>
      </c>
      <c r="F53" s="427"/>
      <c r="G53" s="428"/>
      <c r="H53" s="427"/>
      <c r="I53" s="428"/>
      <c r="J53" s="428"/>
      <c r="K53" s="432"/>
      <c r="L53" s="430"/>
    </row>
    <row r="54" spans="1:12" ht="24.95" customHeight="1">
      <c r="A54" s="626"/>
      <c r="B54" s="627">
        <v>2.14</v>
      </c>
      <c r="C54" s="628" t="s">
        <v>648</v>
      </c>
      <c r="D54" s="629"/>
      <c r="E54" s="629" t="s">
        <v>629</v>
      </c>
      <c r="F54" s="630"/>
      <c r="G54" s="631"/>
      <c r="H54" s="630"/>
      <c r="I54" s="631"/>
      <c r="J54" s="631"/>
      <c r="K54" s="632"/>
      <c r="L54" s="430"/>
    </row>
    <row r="55" spans="1:12" ht="24.95" customHeight="1">
      <c r="A55" s="616"/>
      <c r="B55" s="622"/>
      <c r="C55" s="623"/>
      <c r="D55" s="618"/>
      <c r="E55" s="618"/>
      <c r="F55" s="624"/>
      <c r="G55" s="625"/>
      <c r="H55" s="624"/>
      <c r="I55" s="625"/>
      <c r="J55" s="625"/>
      <c r="K55" s="619"/>
      <c r="L55" s="430"/>
    </row>
    <row r="56" spans="1:12" ht="24.95" customHeight="1">
      <c r="A56" s="586">
        <v>2</v>
      </c>
      <c r="B56" s="587"/>
      <c r="C56" s="588" t="s">
        <v>646</v>
      </c>
      <c r="D56" s="589"/>
      <c r="E56" s="589"/>
      <c r="F56" s="590"/>
      <c r="G56" s="591"/>
      <c r="H56" s="590"/>
      <c r="I56" s="591"/>
      <c r="J56" s="591"/>
      <c r="K56" s="592"/>
      <c r="L56" s="430"/>
    </row>
    <row r="57" spans="1:12" ht="24.95" customHeight="1">
      <c r="A57" s="424"/>
      <c r="B57" s="547">
        <v>2.11</v>
      </c>
      <c r="C57" s="596" t="s">
        <v>658</v>
      </c>
      <c r="D57" s="426"/>
      <c r="E57" s="426" t="s">
        <v>37</v>
      </c>
      <c r="F57" s="427"/>
      <c r="G57" s="428"/>
      <c r="H57" s="427"/>
      <c r="I57" s="428"/>
      <c r="J57" s="428"/>
      <c r="K57" s="432"/>
      <c r="L57" s="430"/>
    </row>
    <row r="58" spans="1:12" ht="24.95" customHeight="1">
      <c r="A58" s="424"/>
      <c r="B58" s="547">
        <v>2.13</v>
      </c>
      <c r="C58" s="431" t="s">
        <v>641</v>
      </c>
      <c r="D58" s="426"/>
      <c r="E58" s="426" t="s">
        <v>630</v>
      </c>
      <c r="F58" s="427"/>
      <c r="G58" s="428"/>
      <c r="H58" s="427"/>
      <c r="I58" s="428"/>
      <c r="J58" s="428"/>
      <c r="K58" s="432"/>
      <c r="L58" s="430"/>
    </row>
    <row r="59" spans="1:12" ht="24.95" customHeight="1">
      <c r="A59" s="424"/>
      <c r="B59" s="547">
        <v>2.15</v>
      </c>
      <c r="C59" s="431" t="s">
        <v>653</v>
      </c>
      <c r="D59" s="629"/>
      <c r="E59" s="426" t="s">
        <v>33</v>
      </c>
      <c r="F59" s="630"/>
      <c r="G59" s="631"/>
      <c r="H59" s="630"/>
      <c r="I59" s="631"/>
      <c r="J59" s="631"/>
      <c r="K59" s="432"/>
      <c r="L59" s="430"/>
    </row>
    <row r="60" spans="1:12" ht="24.95" customHeight="1">
      <c r="A60" s="424"/>
      <c r="B60" s="547">
        <v>2.16</v>
      </c>
      <c r="C60" s="431" t="s">
        <v>659</v>
      </c>
      <c r="D60" s="426"/>
      <c r="E60" s="426" t="s">
        <v>79</v>
      </c>
      <c r="F60" s="427"/>
      <c r="G60" s="428"/>
      <c r="H60" s="427"/>
      <c r="I60" s="428"/>
      <c r="J60" s="428">
        <f t="shared" ref="J59:J60" si="0">G60+I60</f>
        <v>0</v>
      </c>
      <c r="K60" s="432"/>
      <c r="L60" s="430"/>
    </row>
    <row r="61" spans="1:12" ht="24.95" customHeight="1">
      <c r="A61" s="626"/>
      <c r="B61" s="627"/>
      <c r="C61" s="628"/>
      <c r="D61" s="629"/>
      <c r="E61" s="629"/>
      <c r="F61" s="630"/>
      <c r="G61" s="631"/>
      <c r="H61" s="630"/>
      <c r="I61" s="631"/>
      <c r="J61" s="631"/>
      <c r="K61" s="632"/>
      <c r="L61" s="430"/>
    </row>
    <row r="62" spans="1:12" ht="24.95" customHeight="1">
      <c r="A62" s="626"/>
      <c r="B62" s="627"/>
      <c r="C62" s="628"/>
      <c r="D62" s="629"/>
      <c r="E62" s="629"/>
      <c r="F62" s="630"/>
      <c r="G62" s="631"/>
      <c r="H62" s="630"/>
      <c r="I62" s="631"/>
      <c r="J62" s="631"/>
      <c r="K62" s="632"/>
      <c r="L62" s="430"/>
    </row>
    <row r="63" spans="1:12" ht="24.95" customHeight="1">
      <c r="A63" s="626"/>
      <c r="B63" s="627"/>
      <c r="C63" s="628"/>
      <c r="D63" s="629"/>
      <c r="E63" s="629"/>
      <c r="F63" s="630"/>
      <c r="G63" s="631"/>
      <c r="H63" s="630"/>
      <c r="I63" s="631"/>
      <c r="J63" s="631"/>
      <c r="K63" s="632"/>
      <c r="L63" s="430"/>
    </row>
    <row r="64" spans="1:12" ht="24.95" customHeight="1">
      <c r="A64" s="626"/>
      <c r="B64" s="627"/>
      <c r="C64" s="628"/>
      <c r="D64" s="629"/>
      <c r="E64" s="629"/>
      <c r="F64" s="630"/>
      <c r="G64" s="631"/>
      <c r="H64" s="630"/>
      <c r="I64" s="631"/>
      <c r="J64" s="631"/>
      <c r="K64" s="632"/>
      <c r="L64" s="430"/>
    </row>
    <row r="65" spans="1:12" ht="24.95" customHeight="1">
      <c r="A65" s="626"/>
      <c r="B65" s="627"/>
      <c r="C65" s="628"/>
      <c r="D65" s="629"/>
      <c r="E65" s="629"/>
      <c r="F65" s="630"/>
      <c r="G65" s="631"/>
      <c r="H65" s="630"/>
      <c r="I65" s="631"/>
      <c r="J65" s="631"/>
      <c r="K65" s="632"/>
      <c r="L65" s="430"/>
    </row>
    <row r="66" spans="1:12" ht="24.95" customHeight="1">
      <c r="A66" s="616"/>
      <c r="B66" s="622"/>
      <c r="C66" s="617"/>
      <c r="D66" s="618"/>
      <c r="E66" s="618"/>
      <c r="F66" s="624"/>
      <c r="G66" s="625"/>
      <c r="H66" s="624"/>
      <c r="I66" s="625"/>
      <c r="J66" s="625"/>
      <c r="K66" s="619"/>
      <c r="L66" s="430"/>
    </row>
    <row r="67" spans="1:12" ht="24.95" customHeight="1">
      <c r="A67" s="433"/>
      <c r="B67" s="529"/>
      <c r="C67" s="434" t="str">
        <f>"รวมราคา  "&amp;A40&amp;C40</f>
        <v>รวมราคา  2งานปรับปรุงห้องสมุดทางภาษา</v>
      </c>
      <c r="D67" s="435"/>
      <c r="E67" s="435"/>
      <c r="F67" s="436"/>
      <c r="G67" s="437"/>
      <c r="H67" s="437"/>
      <c r="I67" s="437"/>
      <c r="J67" s="437"/>
      <c r="K67" s="438"/>
      <c r="L67" s="430"/>
    </row>
    <row r="68" spans="1:12" ht="24.95" customHeight="1">
      <c r="A68" s="567">
        <v>3</v>
      </c>
      <c r="B68" s="560"/>
      <c r="C68" s="569" t="s">
        <v>647</v>
      </c>
      <c r="D68" s="549"/>
      <c r="E68" s="550"/>
      <c r="F68" s="549"/>
      <c r="G68" s="551"/>
      <c r="H68" s="552"/>
      <c r="I68" s="549"/>
      <c r="J68" s="551"/>
      <c r="K68" s="549"/>
    </row>
    <row r="69" spans="1:12" ht="24.95" customHeight="1">
      <c r="A69" s="553"/>
      <c r="B69" s="425">
        <v>3.1</v>
      </c>
      <c r="C69" s="565" t="s">
        <v>651</v>
      </c>
      <c r="D69" s="428"/>
      <c r="E69" s="566" t="s">
        <v>79</v>
      </c>
      <c r="F69" s="432"/>
      <c r="G69" s="432"/>
      <c r="H69" s="432"/>
      <c r="I69" s="432"/>
      <c r="J69" s="432"/>
      <c r="K69" s="553"/>
    </row>
    <row r="70" spans="1:12" ht="24.95" customHeight="1">
      <c r="A70" s="553"/>
      <c r="B70" s="425">
        <v>3.2</v>
      </c>
      <c r="C70" s="565" t="s">
        <v>654</v>
      </c>
      <c r="D70" s="428"/>
      <c r="E70" s="566" t="s">
        <v>79</v>
      </c>
      <c r="F70" s="432"/>
      <c r="G70" s="432"/>
      <c r="H70" s="432"/>
      <c r="I70" s="432"/>
      <c r="J70" s="432"/>
      <c r="K70" s="553"/>
    </row>
    <row r="71" spans="1:12" ht="24.95" customHeight="1">
      <c r="A71" s="553"/>
      <c r="B71" s="425">
        <v>3.3</v>
      </c>
      <c r="C71" s="565" t="s">
        <v>655</v>
      </c>
      <c r="D71" s="428"/>
      <c r="E71" s="566" t="s">
        <v>79</v>
      </c>
      <c r="F71" s="432"/>
      <c r="G71" s="432"/>
      <c r="H71" s="432"/>
      <c r="I71" s="432"/>
      <c r="J71" s="432"/>
      <c r="K71" s="553"/>
    </row>
    <row r="72" spans="1:12" ht="24.95" customHeight="1">
      <c r="A72" s="553"/>
      <c r="B72" s="425"/>
      <c r="C72" s="565"/>
      <c r="D72" s="428"/>
      <c r="E72" s="566"/>
      <c r="F72" s="432"/>
      <c r="G72" s="432"/>
      <c r="H72" s="432"/>
      <c r="I72" s="432"/>
      <c r="J72" s="432"/>
      <c r="K72" s="553"/>
    </row>
    <row r="73" spans="1:12" ht="24.95" customHeight="1">
      <c r="A73" s="553"/>
      <c r="B73" s="425"/>
      <c r="C73" s="565"/>
      <c r="D73" s="428"/>
      <c r="E73" s="566"/>
      <c r="F73" s="432"/>
      <c r="G73" s="432"/>
      <c r="H73" s="432"/>
      <c r="I73" s="432"/>
      <c r="J73" s="432"/>
      <c r="K73" s="553"/>
    </row>
    <row r="74" spans="1:12" ht="24.95" customHeight="1">
      <c r="A74" s="553"/>
      <c r="B74" s="425"/>
      <c r="C74" s="565"/>
      <c r="D74" s="428"/>
      <c r="E74" s="566"/>
      <c r="F74" s="432"/>
      <c r="G74" s="432"/>
      <c r="H74" s="432"/>
      <c r="I74" s="432"/>
      <c r="J74" s="432"/>
      <c r="K74" s="553"/>
    </row>
    <row r="75" spans="1:12" ht="24.95" customHeight="1">
      <c r="A75" s="553"/>
      <c r="B75" s="425"/>
      <c r="C75" s="565"/>
      <c r="D75" s="428"/>
      <c r="E75" s="566"/>
      <c r="F75" s="432"/>
      <c r="G75" s="432"/>
      <c r="H75" s="432"/>
      <c r="I75" s="432"/>
      <c r="J75" s="432"/>
      <c r="K75" s="553"/>
    </row>
    <row r="76" spans="1:12" ht="24.95" customHeight="1">
      <c r="A76" s="553"/>
      <c r="B76" s="561"/>
      <c r="C76" s="562"/>
      <c r="D76" s="553"/>
      <c r="E76" s="556"/>
      <c r="F76" s="553"/>
      <c r="G76" s="554"/>
      <c r="H76" s="555"/>
      <c r="I76" s="553"/>
      <c r="J76" s="554"/>
      <c r="K76" s="553"/>
    </row>
    <row r="77" spans="1:12" ht="24.95" customHeight="1">
      <c r="A77" s="553"/>
      <c r="B77" s="561"/>
      <c r="C77" s="562"/>
      <c r="D77" s="553"/>
      <c r="E77" s="556"/>
      <c r="F77" s="553"/>
      <c r="G77" s="554"/>
      <c r="H77" s="555"/>
      <c r="I77" s="553"/>
      <c r="J77" s="554"/>
      <c r="K77" s="553"/>
    </row>
    <row r="78" spans="1:12" ht="24.95" customHeight="1">
      <c r="A78" s="557"/>
      <c r="B78" s="563"/>
      <c r="C78" s="564"/>
      <c r="D78" s="557"/>
      <c r="E78" s="558"/>
      <c r="F78" s="557"/>
      <c r="G78" s="559"/>
      <c r="H78" s="559"/>
      <c r="I78" s="557"/>
      <c r="J78" s="559"/>
      <c r="K78" s="557"/>
    </row>
    <row r="79" spans="1:12" ht="24.95" customHeight="1">
      <c r="A79" s="433"/>
      <c r="B79" s="529"/>
      <c r="C79" s="434" t="str">
        <f>"รวมราคา  "&amp;A68&amp;C68</f>
        <v>รวมราคา  3งานทาสี</v>
      </c>
      <c r="D79" s="435"/>
      <c r="E79" s="435"/>
      <c r="F79" s="436"/>
      <c r="G79" s="437"/>
      <c r="H79" s="437"/>
      <c r="I79" s="437"/>
      <c r="J79" s="437"/>
      <c r="K79" s="438"/>
    </row>
    <row r="80" spans="1:12" ht="24.95" customHeight="1">
      <c r="A80" s="567">
        <v>4</v>
      </c>
      <c r="B80" s="560"/>
      <c r="C80" s="569" t="s">
        <v>207</v>
      </c>
      <c r="D80" s="549"/>
      <c r="E80" s="550"/>
      <c r="F80" s="549"/>
      <c r="G80" s="551"/>
      <c r="H80" s="552"/>
      <c r="I80" s="549"/>
      <c r="J80" s="551"/>
      <c r="K80" s="549"/>
    </row>
    <row r="81" spans="1:11" ht="24.95" customHeight="1">
      <c r="A81" s="553"/>
      <c r="B81" s="425">
        <v>4.0999999999999996</v>
      </c>
      <c r="C81" s="565" t="s">
        <v>623</v>
      </c>
      <c r="D81" s="428"/>
      <c r="E81" s="566" t="s">
        <v>33</v>
      </c>
      <c r="F81" s="432"/>
      <c r="G81" s="432"/>
      <c r="H81" s="432"/>
      <c r="I81" s="432"/>
      <c r="J81" s="432"/>
      <c r="K81" s="553"/>
    </row>
    <row r="82" spans="1:11" ht="24.95" customHeight="1">
      <c r="A82" s="553"/>
      <c r="B82" s="425">
        <v>4.2</v>
      </c>
      <c r="C82" s="565" t="s">
        <v>624</v>
      </c>
      <c r="D82" s="428"/>
      <c r="E82" s="566" t="s">
        <v>33</v>
      </c>
      <c r="F82" s="432"/>
      <c r="G82" s="432"/>
      <c r="H82" s="432"/>
      <c r="I82" s="432"/>
      <c r="J82" s="432"/>
      <c r="K82" s="553"/>
    </row>
    <row r="83" spans="1:11" ht="24.95" customHeight="1">
      <c r="A83" s="553"/>
      <c r="B83" s="425">
        <v>4.3</v>
      </c>
      <c r="C83" s="565" t="s">
        <v>612</v>
      </c>
      <c r="D83" s="428"/>
      <c r="E83" s="566" t="s">
        <v>33</v>
      </c>
      <c r="F83" s="432"/>
      <c r="G83" s="432"/>
      <c r="H83" s="432"/>
      <c r="I83" s="432"/>
      <c r="J83" s="432"/>
      <c r="K83" s="553"/>
    </row>
    <row r="84" spans="1:11" ht="24.95" customHeight="1">
      <c r="A84" s="553"/>
      <c r="B84" s="425">
        <v>4.4000000000000004</v>
      </c>
      <c r="C84" s="565" t="s">
        <v>625</v>
      </c>
      <c r="D84" s="428"/>
      <c r="E84" s="566" t="s">
        <v>33</v>
      </c>
      <c r="F84" s="432"/>
      <c r="G84" s="432"/>
      <c r="H84" s="432"/>
      <c r="I84" s="432"/>
      <c r="J84" s="432"/>
      <c r="K84" s="553"/>
    </row>
    <row r="85" spans="1:11" ht="24.95" customHeight="1">
      <c r="A85" s="553"/>
      <c r="B85" s="425">
        <v>4.5</v>
      </c>
      <c r="C85" s="565" t="s">
        <v>605</v>
      </c>
      <c r="D85" s="428"/>
      <c r="E85" s="566"/>
      <c r="F85" s="432"/>
      <c r="G85" s="432"/>
      <c r="H85" s="432"/>
      <c r="I85" s="432"/>
      <c r="J85" s="432"/>
      <c r="K85" s="553"/>
    </row>
    <row r="86" spans="1:11" ht="24.95" customHeight="1">
      <c r="A86" s="553"/>
      <c r="B86" s="425"/>
      <c r="C86" s="565" t="s">
        <v>606</v>
      </c>
      <c r="D86" s="428"/>
      <c r="E86" s="566" t="s">
        <v>607</v>
      </c>
      <c r="F86" s="432"/>
      <c r="G86" s="432"/>
      <c r="H86" s="432"/>
      <c r="I86" s="432"/>
      <c r="J86" s="432"/>
      <c r="K86" s="553"/>
    </row>
    <row r="87" spans="1:11" ht="24.95" customHeight="1">
      <c r="A87" s="553"/>
      <c r="B87" s="425"/>
      <c r="C87" s="565" t="s">
        <v>608</v>
      </c>
      <c r="D87" s="428"/>
      <c r="E87" s="566" t="s">
        <v>607</v>
      </c>
      <c r="F87" s="432"/>
      <c r="G87" s="432"/>
      <c r="H87" s="432"/>
      <c r="I87" s="432"/>
      <c r="J87" s="432"/>
      <c r="K87" s="553"/>
    </row>
    <row r="88" spans="1:11" ht="24.95" customHeight="1">
      <c r="A88" s="553"/>
      <c r="B88" s="425"/>
      <c r="C88" s="565" t="s">
        <v>609</v>
      </c>
      <c r="D88" s="428"/>
      <c r="E88" s="566" t="s">
        <v>33</v>
      </c>
      <c r="F88" s="432"/>
      <c r="G88" s="432"/>
      <c r="H88" s="432"/>
      <c r="I88" s="432"/>
      <c r="J88" s="432"/>
      <c r="K88" s="553"/>
    </row>
    <row r="89" spans="1:11" ht="24.95" customHeight="1">
      <c r="A89" s="553"/>
      <c r="B89" s="425">
        <v>4.5999999999999996</v>
      </c>
      <c r="C89" s="565" t="s">
        <v>610</v>
      </c>
      <c r="D89" s="428"/>
      <c r="E89" s="566"/>
      <c r="F89" s="432"/>
      <c r="G89" s="432"/>
      <c r="H89" s="432"/>
      <c r="I89" s="432"/>
      <c r="J89" s="432"/>
      <c r="K89" s="553"/>
    </row>
    <row r="90" spans="1:11" ht="24.95" customHeight="1">
      <c r="A90" s="553"/>
      <c r="B90" s="425"/>
      <c r="C90" s="565" t="s">
        <v>626</v>
      </c>
      <c r="D90" s="428"/>
      <c r="E90" s="566" t="s">
        <v>607</v>
      </c>
      <c r="F90" s="432"/>
      <c r="G90" s="432"/>
      <c r="H90" s="594"/>
      <c r="I90" s="432"/>
      <c r="J90" s="432"/>
      <c r="K90" s="553"/>
    </row>
    <row r="91" spans="1:11" ht="24.95" customHeight="1">
      <c r="A91" s="553"/>
      <c r="B91" s="425"/>
      <c r="C91" s="565" t="s">
        <v>627</v>
      </c>
      <c r="D91" s="428"/>
      <c r="E91" s="566" t="s">
        <v>607</v>
      </c>
      <c r="F91" s="432"/>
      <c r="G91" s="432"/>
      <c r="H91" s="594"/>
      <c r="I91" s="432"/>
      <c r="J91" s="432"/>
      <c r="K91" s="553"/>
    </row>
    <row r="92" spans="1:11" ht="24.95" customHeight="1">
      <c r="A92" s="553"/>
      <c r="B92" s="425"/>
      <c r="C92" s="565" t="s">
        <v>611</v>
      </c>
      <c r="D92" s="428"/>
      <c r="E92" s="566" t="s">
        <v>33</v>
      </c>
      <c r="F92" s="432"/>
      <c r="G92" s="432"/>
      <c r="H92" s="432"/>
      <c r="I92" s="432"/>
      <c r="J92" s="432"/>
      <c r="K92" s="553"/>
    </row>
    <row r="93" spans="1:11" ht="24.95" customHeight="1">
      <c r="A93" s="553"/>
      <c r="B93" s="620">
        <v>4.7</v>
      </c>
      <c r="C93" s="562" t="s">
        <v>631</v>
      </c>
      <c r="D93" s="554"/>
      <c r="E93" s="556" t="s">
        <v>607</v>
      </c>
      <c r="F93" s="432"/>
      <c r="G93" s="432"/>
      <c r="H93" s="432"/>
      <c r="I93" s="432"/>
      <c r="J93" s="432"/>
      <c r="K93" s="553"/>
    </row>
    <row r="94" spans="1:11" ht="24.95" customHeight="1">
      <c r="A94" s="553"/>
      <c r="B94" s="620">
        <v>4.8</v>
      </c>
      <c r="C94" s="562" t="s">
        <v>642</v>
      </c>
      <c r="D94" s="554"/>
      <c r="E94" s="556" t="s">
        <v>33</v>
      </c>
      <c r="F94" s="432"/>
      <c r="G94" s="432"/>
      <c r="H94" s="432"/>
      <c r="I94" s="432"/>
      <c r="J94" s="432"/>
      <c r="K94" s="553"/>
    </row>
    <row r="95" spans="1:11" ht="24.95" customHeight="1">
      <c r="A95" s="553"/>
      <c r="B95" s="620"/>
      <c r="C95" s="562"/>
      <c r="D95" s="554"/>
      <c r="E95" s="556"/>
      <c r="F95" s="432"/>
      <c r="G95" s="432"/>
      <c r="H95" s="432"/>
      <c r="I95" s="432"/>
      <c r="J95" s="432"/>
      <c r="K95" s="553"/>
    </row>
    <row r="96" spans="1:11" ht="24.95" customHeight="1">
      <c r="A96" s="553"/>
      <c r="B96" s="620"/>
      <c r="C96" s="562"/>
      <c r="D96" s="554"/>
      <c r="E96" s="556"/>
      <c r="F96" s="432"/>
      <c r="G96" s="432"/>
      <c r="H96" s="432"/>
      <c r="I96" s="432"/>
      <c r="J96" s="432"/>
      <c r="K96" s="553"/>
    </row>
    <row r="97" spans="1:11" ht="24.95" customHeight="1">
      <c r="A97" s="553"/>
      <c r="B97" s="620"/>
      <c r="C97" s="562"/>
      <c r="D97" s="554"/>
      <c r="E97" s="556"/>
      <c r="F97" s="432"/>
      <c r="G97" s="432"/>
      <c r="H97" s="432"/>
      <c r="I97" s="432"/>
      <c r="J97" s="432"/>
      <c r="K97" s="553"/>
    </row>
    <row r="98" spans="1:11" ht="24.95" customHeight="1">
      <c r="A98" s="553"/>
      <c r="B98" s="620"/>
      <c r="C98" s="562"/>
      <c r="D98" s="554"/>
      <c r="E98" s="556"/>
      <c r="F98" s="432"/>
      <c r="G98" s="432"/>
      <c r="H98" s="432"/>
      <c r="I98" s="432"/>
      <c r="J98" s="432"/>
      <c r="K98" s="553"/>
    </row>
    <row r="99" spans="1:11" ht="24.95" customHeight="1">
      <c r="A99" s="553"/>
      <c r="B99" s="561"/>
      <c r="C99" s="562"/>
      <c r="D99" s="553"/>
      <c r="E99" s="556"/>
      <c r="F99" s="553"/>
      <c r="G99" s="554"/>
      <c r="H99" s="555"/>
      <c r="I99" s="553"/>
      <c r="J99" s="554"/>
      <c r="K99" s="553"/>
    </row>
    <row r="100" spans="1:11" ht="24.95" customHeight="1">
      <c r="A100" s="553"/>
      <c r="B100" s="561"/>
      <c r="C100" s="562"/>
      <c r="D100" s="553"/>
      <c r="E100" s="556"/>
      <c r="F100" s="553"/>
      <c r="G100" s="554"/>
      <c r="H100" s="555"/>
      <c r="I100" s="553"/>
      <c r="J100" s="554"/>
      <c r="K100" s="553"/>
    </row>
    <row r="101" spans="1:11" ht="24.95" customHeight="1">
      <c r="A101" s="553"/>
      <c r="B101" s="561"/>
      <c r="C101" s="562"/>
      <c r="D101" s="553"/>
      <c r="E101" s="556"/>
      <c r="F101" s="553"/>
      <c r="G101" s="554"/>
      <c r="H101" s="555"/>
      <c r="I101" s="553"/>
      <c r="J101" s="554"/>
      <c r="K101" s="553"/>
    </row>
    <row r="102" spans="1:11" ht="24.95" customHeight="1">
      <c r="A102" s="557"/>
      <c r="B102" s="563"/>
      <c r="C102" s="564"/>
      <c r="D102" s="557"/>
      <c r="E102" s="558"/>
      <c r="F102" s="557"/>
      <c r="G102" s="559"/>
      <c r="H102" s="559"/>
      <c r="I102" s="557"/>
      <c r="J102" s="559"/>
      <c r="K102" s="557"/>
    </row>
    <row r="103" spans="1:11" ht="24.95" customHeight="1">
      <c r="A103" s="433"/>
      <c r="B103" s="529"/>
      <c r="C103" s="434" t="str">
        <f>"รวมราคา  "&amp;C80</f>
        <v>รวมราคา  งานระบบไฟฟ้า</v>
      </c>
      <c r="D103" s="435"/>
      <c r="E103" s="435"/>
      <c r="F103" s="436"/>
      <c r="G103" s="437"/>
      <c r="H103" s="437"/>
      <c r="I103" s="437"/>
      <c r="J103" s="437"/>
      <c r="K103" s="438"/>
    </row>
  </sheetData>
  <mergeCells count="8">
    <mergeCell ref="A1:K1"/>
    <mergeCell ref="H2:J2"/>
    <mergeCell ref="E6:F6"/>
    <mergeCell ref="B7:C8"/>
    <mergeCell ref="D7:E7"/>
    <mergeCell ref="F7:G7"/>
    <mergeCell ref="H7:I7"/>
    <mergeCell ref="K7:K8"/>
  </mergeCells>
  <printOptions horizontalCentered="1"/>
  <pageMargins left="0.7" right="0.7" top="0.75" bottom="0.5" header="0.55000000000000004" footer="0.3"/>
  <pageSetup paperSize="9" scale="67" fitToHeight="0" orientation="landscape" r:id="rId1"/>
  <headerFooter alignWithMargins="0">
    <oddHeader>&amp;Rแบบ ปร. 4 ก.  แผ่นที่  &amp;P   /  &amp;N   แผ่น</oddHeader>
  </headerFooter>
  <rowBreaks count="1" manualBreakCount="1">
    <brk id="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4"/>
  <sheetViews>
    <sheetView showGridLines="0" view="pageBreakPreview" zoomScaleNormal="55" zoomScaleSheetLayoutView="100" zoomScalePageLayoutView="30" workbookViewId="0">
      <selection activeCell="B7" sqref="B7:C8"/>
    </sheetView>
  </sheetViews>
  <sheetFormatPr defaultRowHeight="24.95" customHeight="1"/>
  <cols>
    <col min="1" max="1" width="6.7109375" style="421" customWidth="1"/>
    <col min="2" max="2" width="4.7109375" style="439" customWidth="1"/>
    <col min="3" max="3" width="69.7109375" style="440" customWidth="1"/>
    <col min="4" max="4" width="13.7109375" style="421" customWidth="1"/>
    <col min="5" max="5" width="7.7109375" style="530" customWidth="1"/>
    <col min="6" max="6" width="13.7109375" style="421" customWidth="1"/>
    <col min="7" max="7" width="18.7109375" style="449" customWidth="1"/>
    <col min="8" max="8" width="13.7109375" style="449" customWidth="1"/>
    <col min="9" max="9" width="18.7109375" style="421" customWidth="1"/>
    <col min="10" max="10" width="18.7109375" style="449" customWidth="1"/>
    <col min="11" max="11" width="18.7109375" style="421" customWidth="1"/>
    <col min="12" max="12" width="12.28515625" style="421" customWidth="1"/>
    <col min="13" max="16384" width="9.140625" style="421"/>
  </cols>
  <sheetData>
    <row r="1" spans="1:12" s="441" customFormat="1" ht="23.25" thickBot="1">
      <c r="A1" s="717" t="s">
        <v>594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</row>
    <row r="2" spans="1:12" s="441" customFormat="1" ht="22.5" customHeight="1">
      <c r="A2" s="604" t="s">
        <v>534</v>
      </c>
      <c r="B2" s="442"/>
      <c r="C2" s="443"/>
      <c r="D2" s="445"/>
      <c r="E2" s="444"/>
      <c r="F2" s="444"/>
      <c r="H2" s="808"/>
      <c r="I2" s="808"/>
      <c r="J2" s="808"/>
      <c r="K2" s="806"/>
    </row>
    <row r="3" spans="1:12" s="441" customFormat="1" ht="22.5">
      <c r="A3" s="605" t="s">
        <v>616</v>
      </c>
      <c r="B3" s="446"/>
      <c r="C3" s="447"/>
      <c r="D3" s="445"/>
      <c r="E3" s="420"/>
      <c r="F3" s="420"/>
      <c r="G3" s="448"/>
      <c r="H3" s="585"/>
      <c r="I3" s="585"/>
      <c r="J3" s="585"/>
      <c r="K3" s="807"/>
    </row>
    <row r="4" spans="1:12" s="441" customFormat="1" ht="22.5">
      <c r="A4" s="605" t="s">
        <v>535</v>
      </c>
      <c r="B4" s="446"/>
      <c r="C4" s="447"/>
      <c r="E4" s="420"/>
      <c r="F4" s="420"/>
      <c r="G4" s="448"/>
      <c r="H4" s="809"/>
      <c r="I4" s="585"/>
      <c r="J4" s="810"/>
      <c r="K4" s="807"/>
    </row>
    <row r="5" spans="1:12" s="441" customFormat="1" ht="22.5">
      <c r="A5" s="605" t="s">
        <v>588</v>
      </c>
      <c r="B5" s="446"/>
      <c r="C5" s="447"/>
      <c r="D5" s="445"/>
      <c r="E5" s="420"/>
      <c r="F5" s="420"/>
      <c r="G5" s="448"/>
      <c r="H5" s="585"/>
      <c r="I5" s="585"/>
      <c r="J5" s="811"/>
      <c r="K5" s="807"/>
    </row>
    <row r="6" spans="1:12" s="441" customFormat="1" ht="22.5">
      <c r="A6" s="606" t="s">
        <v>665</v>
      </c>
      <c r="B6" s="450"/>
      <c r="C6" s="451"/>
      <c r="D6" s="595" t="s">
        <v>536</v>
      </c>
      <c r="E6" s="718"/>
      <c r="F6" s="718"/>
      <c r="G6" s="452"/>
      <c r="K6" s="593" t="s">
        <v>591</v>
      </c>
    </row>
    <row r="7" spans="1:12" s="419" customFormat="1" ht="24.95" customHeight="1">
      <c r="A7" s="524" t="s">
        <v>8</v>
      </c>
      <c r="B7" s="719" t="s">
        <v>0</v>
      </c>
      <c r="C7" s="720"/>
      <c r="D7" s="723" t="s">
        <v>10</v>
      </c>
      <c r="E7" s="724"/>
      <c r="F7" s="723" t="s">
        <v>11</v>
      </c>
      <c r="G7" s="724"/>
      <c r="H7" s="723" t="s">
        <v>5</v>
      </c>
      <c r="I7" s="724"/>
      <c r="J7" s="422" t="s">
        <v>6</v>
      </c>
      <c r="K7" s="725" t="s">
        <v>12</v>
      </c>
    </row>
    <row r="8" spans="1:12" s="419" customFormat="1" ht="24.95" customHeight="1">
      <c r="A8" s="525" t="s">
        <v>9</v>
      </c>
      <c r="B8" s="721"/>
      <c r="C8" s="722"/>
      <c r="D8" s="526" t="s">
        <v>1</v>
      </c>
      <c r="E8" s="423" t="s">
        <v>2</v>
      </c>
      <c r="F8" s="525" t="s">
        <v>3</v>
      </c>
      <c r="G8" s="422" t="s">
        <v>4</v>
      </c>
      <c r="H8" s="422" t="s">
        <v>3</v>
      </c>
      <c r="I8" s="423" t="s">
        <v>4</v>
      </c>
      <c r="J8" s="422" t="s">
        <v>7</v>
      </c>
      <c r="K8" s="726"/>
    </row>
    <row r="9" spans="1:12" ht="24.95" customHeight="1">
      <c r="A9" s="527"/>
      <c r="B9" s="425"/>
      <c r="C9" s="453" t="s">
        <v>636</v>
      </c>
      <c r="D9" s="426"/>
      <c r="E9" s="426"/>
      <c r="F9" s="427"/>
      <c r="G9" s="428"/>
      <c r="H9" s="427"/>
      <c r="I9" s="428"/>
      <c r="J9" s="428"/>
      <c r="K9" s="429"/>
      <c r="L9" s="430"/>
    </row>
    <row r="10" spans="1:12" ht="24.95" customHeight="1">
      <c r="A10" s="424"/>
      <c r="B10" s="425">
        <v>1</v>
      </c>
      <c r="C10" s="431" t="str">
        <f>C32</f>
        <v>งานโต๊ะ-เก้าอี้</v>
      </c>
      <c r="D10" s="534">
        <v>1</v>
      </c>
      <c r="E10" s="528" t="s">
        <v>587</v>
      </c>
      <c r="F10" s="427"/>
      <c r="G10" s="428"/>
      <c r="H10" s="427"/>
      <c r="I10" s="428"/>
      <c r="J10" s="428"/>
      <c r="K10" s="429"/>
      <c r="L10" s="430"/>
    </row>
    <row r="11" spans="1:12" ht="24.95" customHeight="1">
      <c r="A11" s="424"/>
      <c r="B11" s="425"/>
      <c r="C11" s="431"/>
      <c r="D11" s="534"/>
      <c r="E11" s="426"/>
      <c r="F11" s="427"/>
      <c r="G11" s="428"/>
      <c r="H11" s="427"/>
      <c r="I11" s="428"/>
      <c r="J11" s="428"/>
      <c r="K11" s="429"/>
      <c r="L11" s="430"/>
    </row>
    <row r="12" spans="1:12" ht="24.95" customHeight="1">
      <c r="A12" s="424"/>
      <c r="B12" s="425"/>
      <c r="C12" s="431"/>
      <c r="D12" s="534"/>
      <c r="E12" s="426"/>
      <c r="F12" s="427"/>
      <c r="G12" s="428"/>
      <c r="H12" s="427"/>
      <c r="I12" s="428"/>
      <c r="J12" s="428"/>
      <c r="K12" s="429"/>
      <c r="L12" s="430"/>
    </row>
    <row r="13" spans="1:12" ht="24.95" customHeight="1">
      <c r="A13" s="424"/>
      <c r="B13" s="425"/>
      <c r="C13" s="431"/>
      <c r="D13" s="426"/>
      <c r="E13" s="426"/>
      <c r="F13" s="427"/>
      <c r="G13" s="428"/>
      <c r="H13" s="427"/>
      <c r="I13" s="428"/>
      <c r="J13" s="428"/>
      <c r="K13" s="432"/>
      <c r="L13" s="430"/>
    </row>
    <row r="14" spans="1:12" ht="24.95" customHeight="1">
      <c r="A14" s="424"/>
      <c r="B14" s="425"/>
      <c r="C14" s="431"/>
      <c r="D14" s="426"/>
      <c r="E14" s="426"/>
      <c r="F14" s="427"/>
      <c r="G14" s="428"/>
      <c r="H14" s="427"/>
      <c r="I14" s="428"/>
      <c r="J14" s="428"/>
      <c r="K14" s="432"/>
      <c r="L14" s="430"/>
    </row>
    <row r="15" spans="1:12" ht="24.95" customHeight="1">
      <c r="A15" s="424"/>
      <c r="B15" s="425"/>
      <c r="C15" s="431"/>
      <c r="D15" s="426"/>
      <c r="E15" s="426"/>
      <c r="F15" s="427"/>
      <c r="G15" s="428"/>
      <c r="H15" s="427"/>
      <c r="I15" s="428"/>
      <c r="J15" s="428"/>
      <c r="K15" s="432"/>
      <c r="L15" s="430"/>
    </row>
    <row r="16" spans="1:12" ht="24.95" customHeight="1">
      <c r="A16" s="424"/>
      <c r="B16" s="425"/>
      <c r="C16" s="431"/>
      <c r="D16" s="426"/>
      <c r="E16" s="426"/>
      <c r="F16" s="427"/>
      <c r="G16" s="428"/>
      <c r="H16" s="427"/>
      <c r="I16" s="428"/>
      <c r="J16" s="428"/>
      <c r="K16" s="432"/>
      <c r="L16" s="430"/>
    </row>
    <row r="17" spans="1:12" ht="24.95" customHeight="1">
      <c r="A17" s="424"/>
      <c r="B17" s="425"/>
      <c r="C17" s="431"/>
      <c r="D17" s="426"/>
      <c r="E17" s="426"/>
      <c r="F17" s="427"/>
      <c r="G17" s="428"/>
      <c r="H17" s="427"/>
      <c r="I17" s="428"/>
      <c r="J17" s="428"/>
      <c r="K17" s="432"/>
      <c r="L17" s="430"/>
    </row>
    <row r="18" spans="1:12" ht="24.95" customHeight="1">
      <c r="A18" s="424"/>
      <c r="B18" s="425"/>
      <c r="C18" s="431"/>
      <c r="D18" s="426"/>
      <c r="E18" s="426"/>
      <c r="F18" s="427"/>
      <c r="G18" s="428"/>
      <c r="H18" s="427"/>
      <c r="I18" s="428"/>
      <c r="J18" s="428"/>
      <c r="K18" s="432"/>
      <c r="L18" s="430"/>
    </row>
    <row r="19" spans="1:12" ht="24.95" customHeight="1">
      <c r="A19" s="424"/>
      <c r="B19" s="425"/>
      <c r="C19" s="431"/>
      <c r="D19" s="426"/>
      <c r="E19" s="426"/>
      <c r="F19" s="427"/>
      <c r="G19" s="428"/>
      <c r="H19" s="427"/>
      <c r="I19" s="428"/>
      <c r="J19" s="428"/>
      <c r="K19" s="432"/>
      <c r="L19" s="430"/>
    </row>
    <row r="20" spans="1:12" ht="24.95" customHeight="1">
      <c r="A20" s="424"/>
      <c r="B20" s="425"/>
      <c r="C20" s="431"/>
      <c r="D20" s="426"/>
      <c r="E20" s="426"/>
      <c r="F20" s="427"/>
      <c r="G20" s="428"/>
      <c r="H20" s="427"/>
      <c r="I20" s="428"/>
      <c r="J20" s="428"/>
      <c r="K20" s="432"/>
      <c r="L20" s="430"/>
    </row>
    <row r="21" spans="1:12" ht="24.95" customHeight="1">
      <c r="A21" s="424"/>
      <c r="B21" s="425"/>
      <c r="C21" s="431"/>
      <c r="D21" s="426"/>
      <c r="E21" s="426"/>
      <c r="F21" s="427"/>
      <c r="G21" s="428"/>
      <c r="H21" s="427"/>
      <c r="I21" s="428"/>
      <c r="J21" s="428"/>
      <c r="K21" s="432"/>
      <c r="L21" s="430"/>
    </row>
    <row r="22" spans="1:12" ht="24.95" customHeight="1">
      <c r="A22" s="424"/>
      <c r="B22" s="425"/>
      <c r="C22" s="431"/>
      <c r="D22" s="426"/>
      <c r="E22" s="426"/>
      <c r="F22" s="427"/>
      <c r="G22" s="428"/>
      <c r="H22" s="427"/>
      <c r="I22" s="428"/>
      <c r="J22" s="428"/>
      <c r="K22" s="432"/>
      <c r="L22" s="430"/>
    </row>
    <row r="23" spans="1:12" ht="24.95" customHeight="1">
      <c r="A23" s="424"/>
      <c r="B23" s="425"/>
      <c r="C23" s="431"/>
      <c r="D23" s="426"/>
      <c r="E23" s="426"/>
      <c r="F23" s="427"/>
      <c r="G23" s="428"/>
      <c r="H23" s="427"/>
      <c r="I23" s="428"/>
      <c r="J23" s="428"/>
      <c r="K23" s="432"/>
      <c r="L23" s="430"/>
    </row>
    <row r="24" spans="1:12" ht="24.95" customHeight="1">
      <c r="A24" s="424"/>
      <c r="B24" s="425"/>
      <c r="C24" s="431"/>
      <c r="D24" s="426"/>
      <c r="E24" s="426"/>
      <c r="F24" s="427"/>
      <c r="G24" s="428"/>
      <c r="H24" s="427"/>
      <c r="I24" s="428"/>
      <c r="J24" s="428"/>
      <c r="K24" s="432"/>
      <c r="L24" s="430"/>
    </row>
    <row r="25" spans="1:12" ht="24.95" customHeight="1">
      <c r="A25" s="424"/>
      <c r="B25" s="425"/>
      <c r="C25" s="431"/>
      <c r="D25" s="426"/>
      <c r="E25" s="426"/>
      <c r="F25" s="427"/>
      <c r="G25" s="428"/>
      <c r="H25" s="427"/>
      <c r="I25" s="428"/>
      <c r="J25" s="428"/>
      <c r="K25" s="432"/>
      <c r="L25" s="430"/>
    </row>
    <row r="26" spans="1:12" ht="24.95" customHeight="1">
      <c r="A26" s="424"/>
      <c r="B26" s="425"/>
      <c r="C26" s="431"/>
      <c r="D26" s="426"/>
      <c r="E26" s="426"/>
      <c r="F26" s="427"/>
      <c r="G26" s="428"/>
      <c r="H26" s="427"/>
      <c r="I26" s="428"/>
      <c r="J26" s="428"/>
      <c r="K26" s="432"/>
      <c r="L26" s="430"/>
    </row>
    <row r="27" spans="1:12" ht="24.95" customHeight="1">
      <c r="A27" s="424"/>
      <c r="B27" s="425"/>
      <c r="C27" s="431"/>
      <c r="D27" s="426"/>
      <c r="E27" s="426"/>
      <c r="F27" s="427"/>
      <c r="G27" s="428"/>
      <c r="H27" s="427"/>
      <c r="I27" s="428"/>
      <c r="J27" s="428"/>
      <c r="K27" s="432"/>
      <c r="L27" s="430"/>
    </row>
    <row r="28" spans="1:12" ht="24.95" customHeight="1">
      <c r="A28" s="424"/>
      <c r="B28" s="425"/>
      <c r="C28" s="431"/>
      <c r="D28" s="426"/>
      <c r="E28" s="426"/>
      <c r="F28" s="427"/>
      <c r="G28" s="428"/>
      <c r="H28" s="427"/>
      <c r="I28" s="428"/>
      <c r="J28" s="428"/>
      <c r="K28" s="432"/>
      <c r="L28" s="430"/>
    </row>
    <row r="29" spans="1:12" ht="24.95" customHeight="1">
      <c r="A29" s="424"/>
      <c r="B29" s="425"/>
      <c r="C29" s="431"/>
      <c r="D29" s="426"/>
      <c r="E29" s="426"/>
      <c r="F29" s="427"/>
      <c r="G29" s="428"/>
      <c r="H29" s="427"/>
      <c r="I29" s="428"/>
      <c r="J29" s="428"/>
      <c r="K29" s="432"/>
      <c r="L29" s="430"/>
    </row>
    <row r="30" spans="1:12" ht="24.95" customHeight="1">
      <c r="A30" s="424"/>
      <c r="B30" s="425"/>
      <c r="C30" s="431"/>
      <c r="D30" s="426"/>
      <c r="E30" s="426"/>
      <c r="F30" s="427"/>
      <c r="G30" s="428"/>
      <c r="H30" s="427"/>
      <c r="I30" s="428"/>
      <c r="J30" s="428"/>
      <c r="K30" s="432"/>
      <c r="L30" s="430"/>
    </row>
    <row r="31" spans="1:12" ht="24.95" customHeight="1">
      <c r="A31" s="433"/>
      <c r="B31" s="529"/>
      <c r="C31" s="434" t="str">
        <f>"รวมราคา  " &amp;   A9 &amp; C9</f>
        <v>รวมราคา  โต๊ะ-เก้าอี้</v>
      </c>
      <c r="D31" s="435"/>
      <c r="E31" s="435"/>
      <c r="F31" s="436"/>
      <c r="G31" s="437"/>
      <c r="H31" s="437"/>
      <c r="I31" s="437"/>
      <c r="J31" s="437"/>
      <c r="K31" s="438"/>
      <c r="L31" s="430"/>
    </row>
    <row r="32" spans="1:12" ht="24.95" customHeight="1">
      <c r="A32" s="586">
        <v>1</v>
      </c>
      <c r="B32" s="587"/>
      <c r="C32" s="588" t="s">
        <v>632</v>
      </c>
      <c r="D32" s="589"/>
      <c r="E32" s="589"/>
      <c r="F32" s="590"/>
      <c r="G32" s="591"/>
      <c r="H32" s="590"/>
      <c r="I32" s="591"/>
      <c r="J32" s="591"/>
      <c r="K32" s="592"/>
      <c r="L32" s="430"/>
    </row>
    <row r="33" spans="1:12" ht="24.95" customHeight="1">
      <c r="A33" s="424"/>
      <c r="B33" s="425">
        <v>1.1000000000000001</v>
      </c>
      <c r="C33" s="431" t="s">
        <v>635</v>
      </c>
      <c r="D33" s="426"/>
      <c r="E33" s="546" t="s">
        <v>33</v>
      </c>
      <c r="F33" s="427"/>
      <c r="G33" s="428"/>
      <c r="H33" s="545"/>
      <c r="I33" s="428"/>
      <c r="J33" s="428"/>
      <c r="K33" s="429"/>
      <c r="L33" s="430"/>
    </row>
    <row r="34" spans="1:12" ht="24.95" customHeight="1">
      <c r="A34" s="424"/>
      <c r="B34" s="425">
        <v>1.2</v>
      </c>
      <c r="C34" s="431" t="s">
        <v>661</v>
      </c>
      <c r="D34" s="426"/>
      <c r="E34" s="546" t="s">
        <v>629</v>
      </c>
      <c r="F34" s="427"/>
      <c r="G34" s="428"/>
      <c r="H34" s="545"/>
      <c r="I34" s="428"/>
      <c r="J34" s="428"/>
      <c r="K34" s="429"/>
      <c r="L34" s="430"/>
    </row>
    <row r="35" spans="1:12" ht="24.95" customHeight="1">
      <c r="A35" s="424"/>
      <c r="B35" s="425"/>
      <c r="C35" s="431"/>
      <c r="D35" s="426"/>
      <c r="E35" s="546"/>
      <c r="F35" s="427"/>
      <c r="G35" s="428"/>
      <c r="H35" s="545"/>
      <c r="I35" s="428"/>
      <c r="J35" s="428"/>
      <c r="K35" s="429"/>
      <c r="L35" s="430"/>
    </row>
    <row r="36" spans="1:12" ht="24.95" customHeight="1">
      <c r="A36" s="424"/>
      <c r="B36" s="425"/>
      <c r="C36" s="431"/>
      <c r="D36" s="426"/>
      <c r="E36" s="546"/>
      <c r="F36" s="427"/>
      <c r="G36" s="428"/>
      <c r="H36" s="545"/>
      <c r="I36" s="428"/>
      <c r="J36" s="428"/>
      <c r="K36" s="429"/>
      <c r="L36" s="430"/>
    </row>
    <row r="37" spans="1:12" ht="24.95" customHeight="1">
      <c r="A37" s="424"/>
      <c r="B37" s="425"/>
      <c r="C37" s="431"/>
      <c r="D37" s="426"/>
      <c r="E37" s="546"/>
      <c r="F37" s="427"/>
      <c r="G37" s="428"/>
      <c r="H37" s="545"/>
      <c r="I37" s="428"/>
      <c r="J37" s="428"/>
      <c r="K37" s="429"/>
      <c r="L37" s="430"/>
    </row>
    <row r="38" spans="1:12" ht="24.95" customHeight="1">
      <c r="A38" s="424"/>
      <c r="B38" s="425"/>
      <c r="C38" s="431"/>
      <c r="D38" s="426"/>
      <c r="E38" s="546"/>
      <c r="F38" s="427"/>
      <c r="G38" s="428"/>
      <c r="H38" s="545"/>
      <c r="I38" s="428"/>
      <c r="J38" s="428"/>
      <c r="K38" s="429"/>
      <c r="L38" s="430"/>
    </row>
    <row r="39" spans="1:12" ht="24.95" customHeight="1">
      <c r="A39" s="424"/>
      <c r="B39" s="425"/>
      <c r="C39" s="431"/>
      <c r="D39" s="426"/>
      <c r="E39" s="546"/>
      <c r="F39" s="427"/>
      <c r="G39" s="428"/>
      <c r="H39" s="545"/>
      <c r="I39" s="428"/>
      <c r="J39" s="428"/>
      <c r="K39" s="429"/>
      <c r="L39" s="430"/>
    </row>
    <row r="40" spans="1:12" ht="24.95" customHeight="1">
      <c r="A40" s="424"/>
      <c r="B40" s="425"/>
      <c r="C40" s="431"/>
      <c r="D40" s="426"/>
      <c r="E40" s="546"/>
      <c r="F40" s="427"/>
      <c r="G40" s="428"/>
      <c r="H40" s="545"/>
      <c r="I40" s="428"/>
      <c r="J40" s="428"/>
      <c r="K40" s="429"/>
      <c r="L40" s="430"/>
    </row>
    <row r="41" spans="1:12" ht="24.95" customHeight="1">
      <c r="A41" s="424"/>
      <c r="B41" s="425"/>
      <c r="C41" s="431"/>
      <c r="D41" s="426"/>
      <c r="E41" s="546"/>
      <c r="F41" s="427"/>
      <c r="G41" s="428"/>
      <c r="H41" s="545"/>
      <c r="I41" s="428"/>
      <c r="J41" s="428"/>
      <c r="K41" s="429"/>
      <c r="L41" s="430"/>
    </row>
    <row r="42" spans="1:12" ht="24.95" customHeight="1">
      <c r="A42" s="424"/>
      <c r="B42" s="425"/>
      <c r="C42" s="431"/>
      <c r="D42" s="426"/>
      <c r="E42" s="546"/>
      <c r="F42" s="427"/>
      <c r="G42" s="428"/>
      <c r="H42" s="545"/>
      <c r="I42" s="428"/>
      <c r="J42" s="428"/>
      <c r="K42" s="429"/>
      <c r="L42" s="430"/>
    </row>
    <row r="43" spans="1:12" ht="24.95" customHeight="1">
      <c r="A43" s="424"/>
      <c r="B43" s="425"/>
      <c r="C43" s="431"/>
      <c r="D43" s="426"/>
      <c r="E43" s="546"/>
      <c r="F43" s="427"/>
      <c r="G43" s="428"/>
      <c r="H43" s="545"/>
      <c r="I43" s="428"/>
      <c r="J43" s="428"/>
      <c r="K43" s="429"/>
      <c r="L43" s="430"/>
    </row>
    <row r="44" spans="1:12" ht="24.95" customHeight="1">
      <c r="A44" s="424"/>
      <c r="B44" s="425"/>
      <c r="C44" s="431"/>
      <c r="D44" s="426"/>
      <c r="E44" s="546"/>
      <c r="F44" s="427"/>
      <c r="G44" s="428"/>
      <c r="H44" s="545"/>
      <c r="I44" s="428"/>
      <c r="J44" s="428"/>
      <c r="K44" s="429"/>
      <c r="L44" s="430"/>
    </row>
    <row r="45" spans="1:12" ht="24.95" customHeight="1">
      <c r="A45" s="424"/>
      <c r="B45" s="425"/>
      <c r="C45" s="431"/>
      <c r="D45" s="426"/>
      <c r="E45" s="546"/>
      <c r="F45" s="427"/>
      <c r="G45" s="428"/>
      <c r="H45" s="545"/>
      <c r="I45" s="428"/>
      <c r="J45" s="428"/>
      <c r="K45" s="429"/>
      <c r="L45" s="430"/>
    </row>
    <row r="46" spans="1:12" ht="24.95" customHeight="1">
      <c r="A46" s="424"/>
      <c r="B46" s="425"/>
      <c r="C46" s="431"/>
      <c r="D46" s="426"/>
      <c r="E46" s="546"/>
      <c r="F46" s="427"/>
      <c r="G46" s="428"/>
      <c r="H46" s="545"/>
      <c r="I46" s="428"/>
      <c r="J46" s="428"/>
      <c r="K46" s="429"/>
      <c r="L46" s="430"/>
    </row>
    <row r="47" spans="1:12" ht="24.95" customHeight="1">
      <c r="A47" s="424"/>
      <c r="B47" s="425"/>
      <c r="C47" s="431"/>
      <c r="D47" s="426"/>
      <c r="E47" s="546"/>
      <c r="F47" s="427"/>
      <c r="G47" s="428"/>
      <c r="H47" s="545"/>
      <c r="I47" s="428"/>
      <c r="J47" s="428"/>
      <c r="K47" s="429"/>
      <c r="L47" s="430"/>
    </row>
    <row r="48" spans="1:12" ht="24.95" customHeight="1">
      <c r="A48" s="424"/>
      <c r="B48" s="425"/>
      <c r="C48" s="431"/>
      <c r="D48" s="426"/>
      <c r="E48" s="546"/>
      <c r="F48" s="427"/>
      <c r="G48" s="428"/>
      <c r="H48" s="545"/>
      <c r="I48" s="428"/>
      <c r="J48" s="428"/>
      <c r="K48" s="429"/>
      <c r="L48" s="430"/>
    </row>
    <row r="49" spans="1:12" ht="24.95" customHeight="1">
      <c r="A49" s="424"/>
      <c r="B49" s="425"/>
      <c r="C49" s="431"/>
      <c r="D49" s="426"/>
      <c r="E49" s="546"/>
      <c r="F49" s="427"/>
      <c r="G49" s="428"/>
      <c r="H49" s="545"/>
      <c r="I49" s="428"/>
      <c r="J49" s="428"/>
      <c r="K49" s="429"/>
      <c r="L49" s="430"/>
    </row>
    <row r="50" spans="1:12" ht="24.95" customHeight="1">
      <c r="A50" s="424"/>
      <c r="B50" s="425"/>
      <c r="C50" s="431"/>
      <c r="D50" s="426"/>
      <c r="E50" s="546"/>
      <c r="F50" s="427"/>
      <c r="G50" s="428"/>
      <c r="H50" s="545"/>
      <c r="I50" s="428"/>
      <c r="J50" s="428"/>
      <c r="K50" s="429"/>
      <c r="L50" s="430"/>
    </row>
    <row r="51" spans="1:12" ht="24.95" customHeight="1">
      <c r="A51" s="424"/>
      <c r="B51" s="425"/>
      <c r="C51" s="431"/>
      <c r="D51" s="426"/>
      <c r="E51" s="546"/>
      <c r="F51" s="427"/>
      <c r="G51" s="428"/>
      <c r="H51" s="545"/>
      <c r="I51" s="428"/>
      <c r="J51" s="428"/>
      <c r="K51" s="432"/>
      <c r="L51" s="430"/>
    </row>
    <row r="52" spans="1:12" ht="24.95" customHeight="1">
      <c r="A52" s="424"/>
      <c r="B52" s="425"/>
      <c r="C52" s="431"/>
      <c r="D52" s="426"/>
      <c r="E52" s="546"/>
      <c r="F52" s="427"/>
      <c r="G52" s="428"/>
      <c r="H52" s="545"/>
      <c r="I52" s="428"/>
      <c r="J52" s="428"/>
      <c r="K52" s="432"/>
      <c r="L52" s="430"/>
    </row>
    <row r="53" spans="1:12" ht="24.95" customHeight="1">
      <c r="A53" s="607"/>
      <c r="B53" s="613"/>
      <c r="C53" s="608"/>
      <c r="D53" s="609"/>
      <c r="E53" s="614"/>
      <c r="F53" s="610"/>
      <c r="G53" s="611"/>
      <c r="H53" s="615"/>
      <c r="I53" s="611"/>
      <c r="J53" s="611"/>
      <c r="K53" s="612"/>
      <c r="L53" s="430"/>
    </row>
    <row r="54" spans="1:12" ht="24.95" customHeight="1">
      <c r="A54" s="433"/>
      <c r="B54" s="529"/>
      <c r="C54" s="434" t="str">
        <f>"รวมราคา  "&amp;A32&amp;C32</f>
        <v>รวมราคา  1งานโต๊ะ-เก้าอี้</v>
      </c>
      <c r="D54" s="435"/>
      <c r="E54" s="435"/>
      <c r="F54" s="436"/>
      <c r="G54" s="437"/>
      <c r="H54" s="437"/>
      <c r="I54" s="437"/>
      <c r="J54" s="437"/>
      <c r="K54" s="438"/>
      <c r="L54" s="430"/>
    </row>
  </sheetData>
  <mergeCells count="8">
    <mergeCell ref="A1:K1"/>
    <mergeCell ref="E6:F6"/>
    <mergeCell ref="K7:K8"/>
    <mergeCell ref="H7:I7"/>
    <mergeCell ref="D7:E7"/>
    <mergeCell ref="F7:G7"/>
    <mergeCell ref="B7:C8"/>
    <mergeCell ref="H2:J2"/>
  </mergeCells>
  <phoneticPr fontId="0" type="noConversion"/>
  <printOptions horizontalCentered="1"/>
  <pageMargins left="0.7" right="0.7" top="0.75" bottom="0.5" header="0.55000000000000004" footer="0.3"/>
  <pageSetup paperSize="9" scale="69" fitToHeight="0" orientation="landscape" r:id="rId1"/>
  <headerFooter alignWithMargins="0">
    <oddHeader>&amp;Rแบบ ปร. 4  ข.  แผ่นที่  &amp;P   /  &amp;N   แผ่น</oddHeader>
  </headerFooter>
  <rowBreaks count="1" manualBreakCount="1">
    <brk id="31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9"/>
  <sheetViews>
    <sheetView topLeftCell="J4" zoomScale="85" zoomScaleNormal="85" workbookViewId="0">
      <selection activeCell="P18" sqref="P18"/>
    </sheetView>
  </sheetViews>
  <sheetFormatPr defaultRowHeight="18.75"/>
  <cols>
    <col min="1" max="1" width="4.5703125" style="239" hidden="1" customWidth="1"/>
    <col min="2" max="2" width="24.140625" style="341" hidden="1" customWidth="1"/>
    <col min="3" max="4" width="9.140625" style="341" hidden="1" customWidth="1"/>
    <col min="5" max="5" width="9.140625" style="362" hidden="1" customWidth="1"/>
    <col min="6" max="7" width="9.140625" style="341" hidden="1" customWidth="1"/>
    <col min="8" max="8" width="9.140625" style="342" hidden="1" customWidth="1"/>
    <col min="9" max="9" width="7" style="342" hidden="1" customWidth="1"/>
    <col min="10" max="10" width="9.140625" style="240"/>
    <col min="11" max="11" width="5.140625" style="239" customWidth="1"/>
    <col min="12" max="12" width="18" style="239" customWidth="1"/>
    <col min="13" max="13" width="4.28515625" style="239" customWidth="1"/>
    <col min="14" max="14" width="4" style="239" customWidth="1"/>
    <col min="15" max="15" width="3.28515625" style="239" customWidth="1"/>
    <col min="16" max="16" width="45.28515625" style="239" customWidth="1"/>
    <col min="17" max="17" width="11.42578125" style="350" customWidth="1"/>
    <col min="18" max="18" width="6.28515625" style="343" customWidth="1"/>
    <col min="19" max="19" width="11.42578125" style="350" customWidth="1"/>
    <col min="20" max="20" width="7.28515625" style="343" customWidth="1"/>
    <col min="21" max="21" width="5.5703125" style="239" customWidth="1"/>
    <col min="22" max="22" width="2.140625" style="354" customWidth="1"/>
    <col min="23" max="24" width="2.140625" style="355" customWidth="1"/>
    <col min="25" max="25" width="2.140625" style="356" customWidth="1"/>
    <col min="26" max="26" width="2.140625" style="354" customWidth="1"/>
    <col min="27" max="28" width="2.140625" style="355" customWidth="1"/>
    <col min="29" max="29" width="2.140625" style="356" customWidth="1"/>
    <col min="30" max="30" width="2.140625" style="354" customWidth="1"/>
    <col min="31" max="32" width="2.140625" style="355" customWidth="1"/>
    <col min="33" max="33" width="2.140625" style="356" customWidth="1"/>
    <col min="34" max="34" width="2.140625" style="354" customWidth="1"/>
    <col min="35" max="36" width="2.140625" style="355" customWidth="1"/>
    <col min="37" max="37" width="2.140625" style="356" customWidth="1"/>
    <col min="38" max="38" width="2.140625" style="354" customWidth="1"/>
    <col min="39" max="40" width="2.140625" style="355" customWidth="1"/>
    <col min="41" max="41" width="2.140625" style="356" customWidth="1"/>
    <col min="42" max="42" width="2.140625" style="354" customWidth="1"/>
    <col min="43" max="44" width="2.140625" style="355" customWidth="1"/>
    <col min="45" max="45" width="2.140625" style="356" customWidth="1"/>
    <col min="46" max="49" width="2.140625" style="349" customWidth="1"/>
    <col min="50" max="16384" width="9.140625" style="239"/>
  </cols>
  <sheetData>
    <row r="1" spans="2:45">
      <c r="J1" s="372"/>
      <c r="K1" s="373"/>
      <c r="L1" s="375" t="s">
        <v>517</v>
      </c>
      <c r="M1" s="373"/>
      <c r="N1" s="373"/>
      <c r="O1" s="379"/>
      <c r="P1" s="374" t="s">
        <v>516</v>
      </c>
    </row>
    <row r="2" spans="2:45">
      <c r="J2" s="364" t="s">
        <v>478</v>
      </c>
      <c r="K2" s="365"/>
      <c r="L2" s="376">
        <f>$S$13</f>
        <v>991467.27999999991</v>
      </c>
      <c r="M2" s="365"/>
      <c r="N2" s="365"/>
      <c r="O2" s="244">
        <v>20</v>
      </c>
      <c r="P2" s="366">
        <f>(O2/100)*$S$9</f>
        <v>756628.57630960003</v>
      </c>
    </row>
    <row r="3" spans="2:45">
      <c r="J3" s="367" t="s">
        <v>479</v>
      </c>
      <c r="K3" s="242"/>
      <c r="L3" s="377">
        <f>$S$24</f>
        <v>2108891.21</v>
      </c>
      <c r="M3" s="242"/>
      <c r="N3" s="242"/>
      <c r="O3" s="380">
        <v>30</v>
      </c>
      <c r="P3" s="368">
        <f>(O3/100)*$S$9</f>
        <v>1134942.8644643999</v>
      </c>
    </row>
    <row r="4" spans="2:45">
      <c r="J4" s="367" t="s">
        <v>480</v>
      </c>
      <c r="K4" s="242"/>
      <c r="L4" s="377">
        <f>$S$35</f>
        <v>678564.2</v>
      </c>
      <c r="M4" s="242"/>
      <c r="N4" s="242"/>
      <c r="O4" s="380">
        <v>50</v>
      </c>
      <c r="P4" s="368">
        <f>(O4/100)*$S$9</f>
        <v>1891571.440774</v>
      </c>
    </row>
    <row r="5" spans="2:45">
      <c r="J5" s="369"/>
      <c r="K5" s="370"/>
      <c r="L5" s="378"/>
      <c r="M5" s="370"/>
      <c r="N5" s="370"/>
      <c r="O5" s="245"/>
      <c r="P5" s="371"/>
    </row>
    <row r="6" spans="2:45">
      <c r="L6" s="243">
        <f>SUM(L2:L5)</f>
        <v>3778922.6899999995</v>
      </c>
      <c r="P6" s="243">
        <f>SUM(P2:P5)</f>
        <v>3783142.8815479996</v>
      </c>
    </row>
    <row r="7" spans="2:45">
      <c r="S7" s="350">
        <f>S9-S10</f>
        <v>4220.1915480005555</v>
      </c>
    </row>
    <row r="8" spans="2:45" ht="28.5" customHeight="1">
      <c r="Q8" s="239">
        <f>N13+N24+N35+N51+N63</f>
        <v>100</v>
      </c>
    </row>
    <row r="9" spans="2:45">
      <c r="L9" s="240" t="s">
        <v>488</v>
      </c>
      <c r="N9" s="240"/>
      <c r="O9" s="240"/>
      <c r="P9" s="240"/>
      <c r="S9" s="352">
        <v>3783142.881548</v>
      </c>
      <c r="V9" s="730">
        <v>1</v>
      </c>
      <c r="W9" s="731"/>
      <c r="X9" s="731"/>
      <c r="Y9" s="732"/>
      <c r="Z9" s="733">
        <v>2</v>
      </c>
      <c r="AA9" s="734"/>
      <c r="AB9" s="734"/>
      <c r="AC9" s="735"/>
      <c r="AD9" s="736">
        <v>3</v>
      </c>
      <c r="AE9" s="737"/>
      <c r="AF9" s="737"/>
      <c r="AG9" s="738"/>
      <c r="AH9" s="739">
        <v>4</v>
      </c>
      <c r="AI9" s="740"/>
      <c r="AJ9" s="740"/>
      <c r="AK9" s="741"/>
      <c r="AL9" s="742">
        <v>5</v>
      </c>
      <c r="AM9" s="743"/>
      <c r="AN9" s="743"/>
      <c r="AO9" s="744"/>
      <c r="AP9" s="727">
        <v>6</v>
      </c>
      <c r="AQ9" s="728"/>
      <c r="AR9" s="728"/>
      <c r="AS9" s="729"/>
    </row>
    <row r="10" spans="2:45">
      <c r="L10" s="240" t="s">
        <v>489</v>
      </c>
      <c r="M10" s="240"/>
      <c r="O10" s="240"/>
      <c r="P10" s="240"/>
      <c r="Q10" s="351">
        <f>Q13+Q24+Q35</f>
        <v>2991193.12</v>
      </c>
      <c r="S10" s="351">
        <f>S13+S24+S35</f>
        <v>3778922.6899999995</v>
      </c>
      <c r="V10" s="354">
        <v>1</v>
      </c>
      <c r="W10" s="355">
        <v>2</v>
      </c>
      <c r="X10" s="355">
        <v>3</v>
      </c>
      <c r="Y10" s="356">
        <v>4</v>
      </c>
      <c r="Z10" s="354">
        <v>1</v>
      </c>
      <c r="AA10" s="355">
        <v>2</v>
      </c>
      <c r="AB10" s="355">
        <v>3</v>
      </c>
      <c r="AC10" s="356">
        <v>4</v>
      </c>
      <c r="AD10" s="354">
        <v>1</v>
      </c>
      <c r="AE10" s="355">
        <v>2</v>
      </c>
      <c r="AF10" s="355">
        <v>3</v>
      </c>
      <c r="AG10" s="356">
        <v>4</v>
      </c>
      <c r="AH10" s="354">
        <v>1</v>
      </c>
      <c r="AI10" s="355">
        <v>2</v>
      </c>
      <c r="AJ10" s="355">
        <v>3</v>
      </c>
      <c r="AK10" s="356">
        <v>4</v>
      </c>
      <c r="AL10" s="354">
        <v>1</v>
      </c>
      <c r="AM10" s="355">
        <v>2</v>
      </c>
      <c r="AN10" s="355">
        <v>3</v>
      </c>
      <c r="AO10" s="356">
        <v>4</v>
      </c>
      <c r="AP10" s="354">
        <v>1</v>
      </c>
      <c r="AQ10" s="355">
        <v>2</v>
      </c>
      <c r="AR10" s="355">
        <v>3</v>
      </c>
      <c r="AS10" s="356">
        <v>4</v>
      </c>
    </row>
    <row r="11" spans="2:45" ht="20.25">
      <c r="L11" s="240" t="s">
        <v>490</v>
      </c>
      <c r="M11" s="240"/>
      <c r="N11" s="240">
        <v>180</v>
      </c>
      <c r="O11" s="240"/>
      <c r="P11" s="240" t="s">
        <v>491</v>
      </c>
      <c r="Q11" s="353">
        <f>S9-Q10</f>
        <v>791949.76154799992</v>
      </c>
      <c r="S11" s="353"/>
    </row>
    <row r="12" spans="2:45">
      <c r="Q12" s="384" t="s">
        <v>486</v>
      </c>
      <c r="R12" s="361">
        <f>SUM(R13:R45)</f>
        <v>79.066353390703881</v>
      </c>
      <c r="T12" s="361">
        <f>SUM(T13:T45)</f>
        <v>99.888447471318514</v>
      </c>
      <c r="U12" s="239" t="s">
        <v>487</v>
      </c>
    </row>
    <row r="13" spans="2:45">
      <c r="B13" s="341" t="s">
        <v>492</v>
      </c>
      <c r="E13" s="362">
        <f>S9-E14</f>
        <v>791949.76154799992</v>
      </c>
      <c r="J13" s="240" t="s">
        <v>478</v>
      </c>
      <c r="K13" s="239" t="s">
        <v>483</v>
      </c>
      <c r="N13" s="239">
        <v>20</v>
      </c>
      <c r="O13" s="239" t="s">
        <v>514</v>
      </c>
      <c r="Q13" s="351">
        <f>SUM(Q14:Q21)</f>
        <v>781852.6</v>
      </c>
      <c r="R13" s="344">
        <f>(Q13*100)/$S$9</f>
        <v>20.666747846438163</v>
      </c>
      <c r="S13" s="351">
        <f>SUM(S14:S21)</f>
        <v>991467.27999999991</v>
      </c>
      <c r="T13" s="344">
        <f>(S13*100)/$S$9</f>
        <v>26.207502889616151</v>
      </c>
    </row>
    <row r="14" spans="2:45">
      <c r="E14" s="362">
        <f>SUM(E17:E161)</f>
        <v>2991193.12</v>
      </c>
      <c r="K14" s="239">
        <v>1.1000000000000001</v>
      </c>
      <c r="L14" s="239" t="s">
        <v>518</v>
      </c>
      <c r="Q14" s="350">
        <f>E17</f>
        <v>38500</v>
      </c>
      <c r="S14" s="350">
        <f>ROUND(Q14*1.2681,2)</f>
        <v>48821.85</v>
      </c>
      <c r="U14" s="360">
        <v>7</v>
      </c>
      <c r="V14" s="357"/>
    </row>
    <row r="15" spans="2:45">
      <c r="B15" s="345"/>
      <c r="F15" s="341" t="s">
        <v>482</v>
      </c>
      <c r="G15" s="341" t="s">
        <v>481</v>
      </c>
      <c r="H15" s="342">
        <f>SUM(H17:H159)</f>
        <v>63.314753333333371</v>
      </c>
      <c r="K15" s="239">
        <v>1.2</v>
      </c>
      <c r="L15" s="239" t="s">
        <v>500</v>
      </c>
      <c r="Q15" s="350">
        <v>0</v>
      </c>
      <c r="S15" s="350">
        <f t="shared" ref="S15:S21" si="0">ROUND(Q15*1.2681,2)</f>
        <v>0</v>
      </c>
      <c r="U15" s="360">
        <v>7</v>
      </c>
      <c r="V15" s="357"/>
    </row>
    <row r="16" spans="2:45">
      <c r="B16" s="346" t="s">
        <v>540</v>
      </c>
      <c r="G16" s="341">
        <v>10</v>
      </c>
      <c r="I16" s="347">
        <f>SUM(H16:H18)</f>
        <v>11</v>
      </c>
      <c r="K16" s="239">
        <v>1.3</v>
      </c>
      <c r="L16" s="239" t="s">
        <v>493</v>
      </c>
      <c r="Q16" s="350">
        <v>0</v>
      </c>
      <c r="S16" s="350">
        <f t="shared" si="0"/>
        <v>0</v>
      </c>
      <c r="U16" s="360">
        <v>7</v>
      </c>
      <c r="V16" s="357"/>
    </row>
    <row r="17" spans="2:40">
      <c r="B17" s="341" t="s">
        <v>541</v>
      </c>
      <c r="C17" s="341">
        <v>1100</v>
      </c>
      <c r="D17" s="341" t="s">
        <v>79</v>
      </c>
      <c r="E17" s="362">
        <v>38500</v>
      </c>
      <c r="F17" s="348">
        <v>50</v>
      </c>
      <c r="G17" s="341">
        <v>100</v>
      </c>
      <c r="H17" s="342">
        <f>C17/G17</f>
        <v>11</v>
      </c>
      <c r="K17" s="239">
        <v>1.4</v>
      </c>
      <c r="L17" s="239" t="s">
        <v>494</v>
      </c>
      <c r="Q17" s="350">
        <f>E22+E23+E24</f>
        <v>24771.660000000003</v>
      </c>
      <c r="S17" s="350">
        <f t="shared" si="0"/>
        <v>31412.94</v>
      </c>
      <c r="U17" s="360">
        <v>7</v>
      </c>
      <c r="W17" s="358"/>
    </row>
    <row r="18" spans="2:40">
      <c r="K18" s="239">
        <v>1.5</v>
      </c>
      <c r="L18" s="239" t="s">
        <v>495</v>
      </c>
      <c r="Q18" s="350">
        <f>E25+E26+E27+E28+E32+E33+E34+E35</f>
        <v>96210.46</v>
      </c>
      <c r="S18" s="350">
        <f t="shared" si="0"/>
        <v>122004.48</v>
      </c>
      <c r="U18" s="360">
        <v>14</v>
      </c>
      <c r="W18" s="242"/>
      <c r="X18" s="358"/>
      <c r="Y18" s="359"/>
    </row>
    <row r="19" spans="2:40">
      <c r="B19" s="346" t="s">
        <v>189</v>
      </c>
      <c r="K19" s="239">
        <v>1.6</v>
      </c>
      <c r="L19" s="239" t="s">
        <v>496</v>
      </c>
      <c r="Q19" s="350">
        <f>E38+E39+E40+E47+E48+E49</f>
        <v>46367.47</v>
      </c>
      <c r="S19" s="350">
        <f t="shared" si="0"/>
        <v>58798.59</v>
      </c>
      <c r="U19" s="360">
        <v>14</v>
      </c>
      <c r="Z19" s="357"/>
      <c r="AA19" s="358"/>
    </row>
    <row r="20" spans="2:40">
      <c r="B20" s="341" t="s">
        <v>99</v>
      </c>
      <c r="I20" s="347">
        <f>SUM(H20:H36)</f>
        <v>9.2141933333333341</v>
      </c>
      <c r="K20" s="239">
        <v>1.7</v>
      </c>
      <c r="L20" s="239" t="s">
        <v>497</v>
      </c>
      <c r="Q20" s="350">
        <f>E53+E54+E55+E56+E57+E58+E59+E60</f>
        <v>131591.04000000001</v>
      </c>
      <c r="S20" s="350">
        <f t="shared" si="0"/>
        <v>166870.6</v>
      </c>
      <c r="U20" s="360">
        <v>14</v>
      </c>
      <c r="AB20" s="358"/>
      <c r="AC20" s="359"/>
    </row>
    <row r="21" spans="2:40">
      <c r="I21" s="347"/>
      <c r="K21" s="239">
        <v>1.8</v>
      </c>
      <c r="L21" s="239" t="s">
        <v>498</v>
      </c>
      <c r="Q21" s="350">
        <f>E64+E65+E66+E67+E68+E69+E70+E71+E72+E73+E74+E75+E76+E77+E78+E79</f>
        <v>444411.97</v>
      </c>
      <c r="S21" s="350">
        <f t="shared" si="0"/>
        <v>563558.81999999995</v>
      </c>
      <c r="U21" s="360">
        <v>14</v>
      </c>
      <c r="AD21" s="357"/>
      <c r="AE21" s="358"/>
    </row>
    <row r="22" spans="2:40">
      <c r="B22" s="341" t="s">
        <v>542</v>
      </c>
      <c r="C22" s="341">
        <v>260</v>
      </c>
      <c r="D22" s="341" t="s">
        <v>78</v>
      </c>
      <c r="E22" s="362">
        <v>15600</v>
      </c>
      <c r="F22" s="348">
        <v>5</v>
      </c>
      <c r="G22" s="341">
        <f t="shared" ref="G22:G35" si="1">F22*$G$16</f>
        <v>50</v>
      </c>
      <c r="H22" s="342">
        <f t="shared" ref="H22:H35" si="2">C22/G22</f>
        <v>5.2</v>
      </c>
      <c r="K22" s="239" t="s">
        <v>484</v>
      </c>
      <c r="M22" s="239">
        <f>U22</f>
        <v>75</v>
      </c>
      <c r="N22" s="239" t="s">
        <v>485</v>
      </c>
      <c r="U22" s="239">
        <v>75</v>
      </c>
    </row>
    <row r="23" spans="2:40">
      <c r="B23" s="341" t="s">
        <v>100</v>
      </c>
      <c r="C23" s="341">
        <v>8</v>
      </c>
      <c r="D23" s="341" t="s">
        <v>78</v>
      </c>
      <c r="E23" s="362">
        <v>2114.4</v>
      </c>
      <c r="F23" s="348">
        <v>10</v>
      </c>
      <c r="G23" s="341">
        <f t="shared" si="1"/>
        <v>100</v>
      </c>
      <c r="H23" s="342">
        <f t="shared" si="2"/>
        <v>0.08</v>
      </c>
    </row>
    <row r="24" spans="2:40">
      <c r="B24" s="341" t="s">
        <v>101</v>
      </c>
      <c r="C24" s="341">
        <v>3.5</v>
      </c>
      <c r="D24" s="341" t="s">
        <v>78</v>
      </c>
      <c r="E24" s="362">
        <v>7057.26</v>
      </c>
      <c r="F24" s="348">
        <v>1</v>
      </c>
      <c r="G24" s="341">
        <f t="shared" si="1"/>
        <v>10</v>
      </c>
      <c r="H24" s="342">
        <f t="shared" si="2"/>
        <v>0.35</v>
      </c>
      <c r="J24" s="240" t="s">
        <v>479</v>
      </c>
      <c r="K24" s="239" t="s">
        <v>483</v>
      </c>
      <c r="N24" s="239">
        <v>30</v>
      </c>
      <c r="O24" s="239" t="s">
        <v>514</v>
      </c>
      <c r="Q24" s="351">
        <f>SUM(Q25:Q32)</f>
        <v>1663032.27</v>
      </c>
      <c r="R24" s="344">
        <f>(Q24*100)/$S$9</f>
        <v>43.959012970705309</v>
      </c>
      <c r="S24" s="351">
        <f>SUM(S25:S32)</f>
        <v>2108891.21</v>
      </c>
      <c r="T24" s="344">
        <f>(S24*100)/$S$9</f>
        <v>55.744424041871667</v>
      </c>
    </row>
    <row r="25" spans="2:40">
      <c r="B25" s="341" t="s">
        <v>102</v>
      </c>
      <c r="C25" s="341">
        <v>19</v>
      </c>
      <c r="D25" s="341" t="s">
        <v>78</v>
      </c>
      <c r="E25" s="362">
        <v>39731.279999999999</v>
      </c>
      <c r="F25" s="348">
        <v>3</v>
      </c>
      <c r="G25" s="341">
        <f>F25*$G$16</f>
        <v>30</v>
      </c>
      <c r="H25" s="342">
        <f>C25/G25</f>
        <v>0.6333333333333333</v>
      </c>
      <c r="Q25" s="239"/>
      <c r="R25" s="239"/>
      <c r="S25" s="239"/>
      <c r="T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</row>
    <row r="26" spans="2:40">
      <c r="B26" s="341" t="s">
        <v>543</v>
      </c>
      <c r="C26" s="341">
        <v>43.22</v>
      </c>
      <c r="D26" s="341" t="s">
        <v>79</v>
      </c>
      <c r="E26" s="362">
        <v>3457.6</v>
      </c>
      <c r="F26" s="348">
        <v>10</v>
      </c>
      <c r="G26" s="341">
        <f t="shared" si="1"/>
        <v>100</v>
      </c>
      <c r="H26" s="342">
        <f t="shared" si="2"/>
        <v>0.43219999999999997</v>
      </c>
      <c r="K26" s="239">
        <v>2.1</v>
      </c>
      <c r="L26" s="239" t="s">
        <v>499</v>
      </c>
      <c r="Q26" s="350">
        <f>E83+E84+E85+E86+E87+E88</f>
        <v>198949.42</v>
      </c>
      <c r="S26" s="350">
        <f t="shared" ref="S26:S31" si="3">ROUND(Q26*1.2681,2)</f>
        <v>252287.76</v>
      </c>
      <c r="U26" s="360">
        <v>7</v>
      </c>
      <c r="AF26" s="358"/>
    </row>
    <row r="27" spans="2:40">
      <c r="B27" s="341" t="s">
        <v>544</v>
      </c>
      <c r="C27" s="341">
        <v>34.58</v>
      </c>
      <c r="D27" s="341" t="s">
        <v>79</v>
      </c>
      <c r="E27" s="362">
        <v>4149.6000000000004</v>
      </c>
      <c r="F27" s="348">
        <v>10</v>
      </c>
      <c r="G27" s="341">
        <f t="shared" si="1"/>
        <v>100</v>
      </c>
      <c r="H27" s="342">
        <f t="shared" si="2"/>
        <v>0.3458</v>
      </c>
      <c r="K27" s="239">
        <v>2.2000000000000002</v>
      </c>
      <c r="L27" s="239" t="s">
        <v>501</v>
      </c>
      <c r="Q27" s="350">
        <f>E92+E93+E94+E95+E96+E97+E98</f>
        <v>592809.85</v>
      </c>
      <c r="S27" s="350">
        <f t="shared" si="3"/>
        <v>751742.17</v>
      </c>
      <c r="U27" s="360">
        <v>14</v>
      </c>
      <c r="AG27" s="359"/>
      <c r="AH27" s="357"/>
    </row>
    <row r="28" spans="2:40">
      <c r="B28" s="341" t="s">
        <v>103</v>
      </c>
      <c r="C28" s="341">
        <v>824.09</v>
      </c>
      <c r="D28" s="341" t="s">
        <v>37</v>
      </c>
      <c r="E28" s="362">
        <v>21055.5</v>
      </c>
      <c r="F28" s="348">
        <v>50</v>
      </c>
      <c r="G28" s="341">
        <f t="shared" si="1"/>
        <v>500</v>
      </c>
      <c r="H28" s="342">
        <f t="shared" si="2"/>
        <v>1.64818</v>
      </c>
      <c r="K28" s="239">
        <v>2.2999999999999998</v>
      </c>
      <c r="L28" s="239" t="s">
        <v>519</v>
      </c>
      <c r="Q28" s="350">
        <f>E124+E125+E127</f>
        <v>352340</v>
      </c>
      <c r="S28" s="350">
        <f t="shared" si="3"/>
        <v>446802.35</v>
      </c>
      <c r="U28" s="360">
        <v>7</v>
      </c>
      <c r="AI28" s="358"/>
      <c r="AJ28" s="358"/>
    </row>
    <row r="29" spans="2:40">
      <c r="F29" s="348"/>
      <c r="K29" s="239">
        <v>2.4</v>
      </c>
      <c r="L29" s="239" t="s">
        <v>502</v>
      </c>
      <c r="Q29" s="350">
        <f>E108+E109+E110+E111</f>
        <v>30835</v>
      </c>
      <c r="S29" s="350">
        <f t="shared" si="3"/>
        <v>39101.86</v>
      </c>
      <c r="U29" s="360">
        <v>14</v>
      </c>
      <c r="AK29" s="359"/>
      <c r="AL29" s="357"/>
    </row>
    <row r="30" spans="2:40">
      <c r="F30" s="348"/>
      <c r="K30" s="239">
        <v>2.5</v>
      </c>
      <c r="L30" s="239" t="s">
        <v>503</v>
      </c>
      <c r="Q30" s="350">
        <f>E112+E114+E115+E116+E119</f>
        <v>412098</v>
      </c>
      <c r="S30" s="350">
        <f t="shared" si="3"/>
        <v>522581.47</v>
      </c>
      <c r="U30" s="360">
        <v>14</v>
      </c>
      <c r="AK30" s="359"/>
      <c r="AL30" s="357"/>
    </row>
    <row r="31" spans="2:40">
      <c r="F31" s="348"/>
      <c r="K31" s="239">
        <v>2.6</v>
      </c>
      <c r="L31" s="239" t="s">
        <v>504</v>
      </c>
      <c r="Q31" s="350">
        <f>E113</f>
        <v>76000</v>
      </c>
      <c r="S31" s="350">
        <f t="shared" si="3"/>
        <v>96375.6</v>
      </c>
      <c r="U31" s="360">
        <v>14</v>
      </c>
      <c r="AM31" s="358"/>
      <c r="AN31" s="358"/>
    </row>
    <row r="32" spans="2:40">
      <c r="B32" s="341" t="s">
        <v>104</v>
      </c>
      <c r="C32" s="341">
        <v>79.239999999999995</v>
      </c>
      <c r="D32" s="341" t="s">
        <v>37</v>
      </c>
      <c r="E32" s="362">
        <v>2058.66</v>
      </c>
      <c r="F32" s="348">
        <v>50</v>
      </c>
      <c r="G32" s="341">
        <f t="shared" si="1"/>
        <v>500</v>
      </c>
      <c r="H32" s="342">
        <f t="shared" si="2"/>
        <v>0.15847999999999998</v>
      </c>
      <c r="K32" s="239" t="s">
        <v>484</v>
      </c>
      <c r="M32" s="239">
        <f>U32+M22</f>
        <v>135</v>
      </c>
      <c r="N32" s="239" t="s">
        <v>485</v>
      </c>
      <c r="U32" s="239">
        <v>60</v>
      </c>
    </row>
    <row r="33" spans="2:45">
      <c r="B33" s="341" t="s">
        <v>105</v>
      </c>
      <c r="C33" s="341">
        <v>27.1</v>
      </c>
      <c r="D33" s="341" t="s">
        <v>37</v>
      </c>
      <c r="E33" s="362">
        <v>797.82</v>
      </c>
      <c r="F33" s="348">
        <v>50</v>
      </c>
      <c r="G33" s="341">
        <f t="shared" si="1"/>
        <v>500</v>
      </c>
      <c r="H33" s="342">
        <f t="shared" si="2"/>
        <v>5.4200000000000005E-2</v>
      </c>
    </row>
    <row r="34" spans="2:45">
      <c r="B34" s="341" t="s">
        <v>178</v>
      </c>
      <c r="C34" s="341">
        <v>52</v>
      </c>
      <c r="D34" s="341" t="s">
        <v>79</v>
      </c>
      <c r="E34" s="362">
        <v>15080</v>
      </c>
      <c r="F34" s="348">
        <v>50</v>
      </c>
      <c r="G34" s="341">
        <f t="shared" si="1"/>
        <v>500</v>
      </c>
      <c r="H34" s="342">
        <f t="shared" si="2"/>
        <v>0.104</v>
      </c>
    </row>
    <row r="35" spans="2:45">
      <c r="B35" s="341" t="s">
        <v>545</v>
      </c>
      <c r="C35" s="341">
        <v>104</v>
      </c>
      <c r="D35" s="341" t="s">
        <v>174</v>
      </c>
      <c r="E35" s="362">
        <v>9880</v>
      </c>
      <c r="F35" s="348">
        <v>50</v>
      </c>
      <c r="G35" s="341">
        <f t="shared" si="1"/>
        <v>500</v>
      </c>
      <c r="H35" s="342">
        <f t="shared" si="2"/>
        <v>0.20799999999999999</v>
      </c>
      <c r="J35" s="240" t="s">
        <v>480</v>
      </c>
      <c r="K35" s="239" t="s">
        <v>483</v>
      </c>
      <c r="N35" s="239">
        <v>50</v>
      </c>
      <c r="O35" s="239" t="s">
        <v>514</v>
      </c>
      <c r="Q35" s="351">
        <f>SUM(Q36:Q49)</f>
        <v>546308.25</v>
      </c>
      <c r="R35" s="344">
        <f>(Q35*100)/$S$9</f>
        <v>14.440592573560416</v>
      </c>
      <c r="S35" s="351">
        <f>SUM(S36:S49)</f>
        <v>678564.2</v>
      </c>
      <c r="T35" s="344">
        <f>(S35*100)/$S$9</f>
        <v>17.936520539830699</v>
      </c>
    </row>
    <row r="36" spans="2:45">
      <c r="K36" s="239">
        <v>3.1</v>
      </c>
      <c r="L36" s="239" t="s">
        <v>505</v>
      </c>
      <c r="Q36" s="350">
        <f>E103+E104+E105+E106</f>
        <v>207665</v>
      </c>
      <c r="S36" s="350">
        <f t="shared" ref="S36:S42" si="4">ROUND(Q36*1.2681,2)</f>
        <v>263339.99</v>
      </c>
      <c r="U36" s="360">
        <v>14</v>
      </c>
      <c r="AO36" s="359"/>
      <c r="AP36" s="357"/>
    </row>
    <row r="37" spans="2:45">
      <c r="B37" s="346" t="s">
        <v>546</v>
      </c>
      <c r="I37" s="347">
        <f>SUM(H37:H50)</f>
        <v>2.2942600000000004</v>
      </c>
      <c r="K37" s="239">
        <v>3.2</v>
      </c>
      <c r="L37" s="239" t="s">
        <v>506</v>
      </c>
      <c r="Q37" s="350">
        <f>E131+E132+E133+E134+E135+E136</f>
        <v>33911.25</v>
      </c>
      <c r="S37" s="350">
        <f t="shared" si="4"/>
        <v>43002.86</v>
      </c>
      <c r="U37" s="360">
        <v>14</v>
      </c>
      <c r="AO37" s="359"/>
      <c r="AP37" s="357"/>
    </row>
    <row r="38" spans="2:45">
      <c r="B38" s="341" t="s">
        <v>102</v>
      </c>
      <c r="C38" s="341">
        <v>5.5</v>
      </c>
      <c r="D38" s="341" t="s">
        <v>78</v>
      </c>
      <c r="E38" s="362">
        <v>11501.16</v>
      </c>
      <c r="F38" s="348">
        <v>50</v>
      </c>
      <c r="G38" s="341">
        <f t="shared" ref="G38:G49" si="5">F38*$G$16</f>
        <v>500</v>
      </c>
      <c r="H38" s="342">
        <f t="shared" ref="H38:H49" si="6">C38/G38</f>
        <v>1.0999999999999999E-2</v>
      </c>
      <c r="K38" s="239">
        <v>3.3</v>
      </c>
      <c r="L38" s="239" t="s">
        <v>510</v>
      </c>
      <c r="Q38" s="350">
        <f>E126</f>
        <v>15400</v>
      </c>
      <c r="S38" s="350">
        <f t="shared" si="4"/>
        <v>19528.740000000002</v>
      </c>
      <c r="U38" s="360">
        <v>7</v>
      </c>
      <c r="AP38" s="357"/>
    </row>
    <row r="39" spans="2:45">
      <c r="B39" s="341" t="s">
        <v>543</v>
      </c>
      <c r="C39" s="341">
        <v>44</v>
      </c>
      <c r="D39" s="341" t="s">
        <v>79</v>
      </c>
      <c r="E39" s="362">
        <v>3520</v>
      </c>
      <c r="F39" s="348">
        <v>50</v>
      </c>
      <c r="G39" s="341">
        <f t="shared" si="5"/>
        <v>500</v>
      </c>
      <c r="H39" s="342">
        <f t="shared" si="6"/>
        <v>8.7999999999999995E-2</v>
      </c>
      <c r="K39" s="239">
        <v>3.4</v>
      </c>
      <c r="L39" s="239" t="s">
        <v>511</v>
      </c>
      <c r="Q39" s="350">
        <f>E149+E150+E151+E152</f>
        <v>17922</v>
      </c>
      <c r="S39" s="350">
        <f t="shared" si="4"/>
        <v>22726.89</v>
      </c>
      <c r="U39" s="360">
        <v>7</v>
      </c>
      <c r="AP39" s="357"/>
    </row>
    <row r="40" spans="2:45">
      <c r="B40" s="341" t="s">
        <v>544</v>
      </c>
      <c r="C40" s="341">
        <v>35.200000000000003</v>
      </c>
      <c r="D40" s="341" t="s">
        <v>79</v>
      </c>
      <c r="E40" s="362">
        <v>4224</v>
      </c>
      <c r="F40" s="348">
        <v>50</v>
      </c>
      <c r="G40" s="341">
        <f t="shared" si="5"/>
        <v>500</v>
      </c>
      <c r="H40" s="342">
        <f t="shared" si="6"/>
        <v>7.0400000000000004E-2</v>
      </c>
      <c r="K40" s="239">
        <v>3.5</v>
      </c>
      <c r="L40" s="239" t="s">
        <v>508</v>
      </c>
      <c r="Q40" s="350">
        <f>E107</f>
        <v>67200</v>
      </c>
      <c r="S40" s="350">
        <f t="shared" si="4"/>
        <v>85216.320000000007</v>
      </c>
      <c r="U40" s="360">
        <v>14</v>
      </c>
      <c r="AP40" s="357"/>
      <c r="AQ40" s="358"/>
    </row>
    <row r="41" spans="2:45">
      <c r="F41" s="348"/>
      <c r="K41" s="239">
        <v>3.6</v>
      </c>
      <c r="L41" s="239" t="s">
        <v>509</v>
      </c>
      <c r="Q41" s="350">
        <f>E120</f>
        <v>45300</v>
      </c>
      <c r="S41" s="350">
        <f t="shared" si="4"/>
        <v>57444.93</v>
      </c>
      <c r="U41" s="360">
        <v>7</v>
      </c>
      <c r="AQ41" s="358"/>
    </row>
    <row r="42" spans="2:45">
      <c r="F42" s="348"/>
      <c r="K42" s="239">
        <v>3.7</v>
      </c>
      <c r="L42" s="239" t="s">
        <v>507</v>
      </c>
      <c r="Q42" s="350">
        <f>E141+E142+E143+E144+E145+E146</f>
        <v>57130</v>
      </c>
      <c r="S42" s="350">
        <f t="shared" si="4"/>
        <v>72446.55</v>
      </c>
      <c r="U42" s="360">
        <v>14</v>
      </c>
      <c r="AP42" s="357"/>
      <c r="AQ42" s="358"/>
    </row>
    <row r="43" spans="2:45" ht="20.25">
      <c r="F43" s="348"/>
      <c r="K43" s="239">
        <v>3.8</v>
      </c>
      <c r="L43" s="385" t="s">
        <v>515</v>
      </c>
      <c r="Q43" s="350">
        <f>E155+E156+E157</f>
        <v>11500</v>
      </c>
      <c r="S43" s="386">
        <f>Q43</f>
        <v>11500</v>
      </c>
      <c r="U43" s="360">
        <v>7</v>
      </c>
      <c r="AQ43" s="358"/>
    </row>
    <row r="44" spans="2:45" ht="20.25">
      <c r="F44" s="348"/>
      <c r="K44" s="239">
        <v>3.9</v>
      </c>
      <c r="L44" s="385" t="s">
        <v>512</v>
      </c>
      <c r="Q44" s="350">
        <f>E158</f>
        <v>9000</v>
      </c>
      <c r="S44" s="386">
        <f>Q44</f>
        <v>9000</v>
      </c>
      <c r="U44" s="360">
        <v>7</v>
      </c>
      <c r="AQ44" s="358"/>
    </row>
    <row r="45" spans="2:45" ht="20.25">
      <c r="F45" s="348"/>
      <c r="K45" s="387">
        <v>3.1</v>
      </c>
      <c r="L45" s="385" t="s">
        <v>520</v>
      </c>
      <c r="Q45" s="350">
        <f>E159</f>
        <v>32500</v>
      </c>
      <c r="S45" s="386">
        <f>Q45</f>
        <v>32500</v>
      </c>
      <c r="U45" s="360">
        <v>14</v>
      </c>
      <c r="AQ45" s="358"/>
      <c r="AR45" s="358"/>
    </row>
    <row r="46" spans="2:45">
      <c r="F46" s="348"/>
      <c r="K46" s="239">
        <v>3.11</v>
      </c>
      <c r="L46" s="239" t="s">
        <v>513</v>
      </c>
      <c r="Q46" s="350">
        <f>E118</f>
        <v>42780</v>
      </c>
      <c r="S46" s="350">
        <f>ROUND(Q46*1.2681,2)</f>
        <v>54249.32</v>
      </c>
      <c r="U46" s="360">
        <v>14</v>
      </c>
      <c r="AR46" s="358"/>
      <c r="AS46" s="359"/>
    </row>
    <row r="47" spans="2:45">
      <c r="B47" s="341" t="s">
        <v>112</v>
      </c>
      <c r="C47" s="341">
        <v>926.01</v>
      </c>
      <c r="D47" s="341" t="s">
        <v>37</v>
      </c>
      <c r="E47" s="362">
        <v>23428.06</v>
      </c>
      <c r="F47" s="348">
        <v>50</v>
      </c>
      <c r="G47" s="341">
        <f t="shared" si="5"/>
        <v>500</v>
      </c>
      <c r="H47" s="342">
        <f t="shared" si="6"/>
        <v>1.85202</v>
      </c>
      <c r="K47" s="239">
        <v>3.12</v>
      </c>
      <c r="L47" s="239" t="s">
        <v>521</v>
      </c>
      <c r="Q47" s="350">
        <f>E117</f>
        <v>6000</v>
      </c>
      <c r="S47" s="350">
        <f>ROUND(Q47*1.2681,2)</f>
        <v>7608.6</v>
      </c>
      <c r="U47" s="360">
        <v>7</v>
      </c>
      <c r="AS47" s="359"/>
    </row>
    <row r="48" spans="2:45">
      <c r="B48" s="341" t="s">
        <v>108</v>
      </c>
      <c r="C48" s="341">
        <v>105.56</v>
      </c>
      <c r="D48" s="341" t="s">
        <v>37</v>
      </c>
      <c r="E48" s="362">
        <v>2785.73</v>
      </c>
      <c r="F48" s="348">
        <v>50</v>
      </c>
      <c r="G48" s="341">
        <f t="shared" si="5"/>
        <v>500</v>
      </c>
      <c r="H48" s="342">
        <f t="shared" si="6"/>
        <v>0.21112</v>
      </c>
      <c r="Q48" s="239"/>
      <c r="R48" s="239"/>
      <c r="S48" s="239"/>
      <c r="T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</row>
    <row r="49" spans="2:46">
      <c r="B49" s="341" t="s">
        <v>105</v>
      </c>
      <c r="C49" s="341">
        <v>30.86</v>
      </c>
      <c r="D49" s="341" t="s">
        <v>37</v>
      </c>
      <c r="E49" s="362">
        <v>908.52</v>
      </c>
      <c r="F49" s="348">
        <v>50</v>
      </c>
      <c r="G49" s="341">
        <f t="shared" si="5"/>
        <v>500</v>
      </c>
      <c r="H49" s="342">
        <f t="shared" si="6"/>
        <v>6.1719999999999997E-2</v>
      </c>
      <c r="K49" s="239" t="s">
        <v>484</v>
      </c>
      <c r="M49" s="239">
        <f>U49+M32</f>
        <v>180</v>
      </c>
      <c r="N49" s="239" t="s">
        <v>485</v>
      </c>
      <c r="U49" s="239">
        <v>45</v>
      </c>
    </row>
    <row r="51" spans="2:46">
      <c r="Q51" s="351"/>
      <c r="R51" s="344"/>
      <c r="S51" s="351"/>
      <c r="T51" s="344"/>
    </row>
    <row r="52" spans="2:46">
      <c r="B52" s="346" t="s">
        <v>110</v>
      </c>
      <c r="I52" s="347">
        <f>SUM(H52:H61)</f>
        <v>6.1542000000000003</v>
      </c>
      <c r="Q52" s="239"/>
      <c r="R52" s="239"/>
      <c r="S52" s="239"/>
      <c r="T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355"/>
    </row>
    <row r="53" spans="2:46">
      <c r="B53" s="341" t="s">
        <v>101</v>
      </c>
      <c r="C53" s="341">
        <v>2.5</v>
      </c>
      <c r="D53" s="341" t="s">
        <v>78</v>
      </c>
      <c r="E53" s="362">
        <v>5040.8999999999996</v>
      </c>
      <c r="F53" s="348">
        <v>50</v>
      </c>
      <c r="G53" s="341">
        <f t="shared" ref="G53:G60" si="7">F53*$G$16</f>
        <v>500</v>
      </c>
      <c r="H53" s="342">
        <f t="shared" ref="H53:H60" si="8">C53/G53</f>
        <v>5.0000000000000001E-3</v>
      </c>
      <c r="Q53" s="239"/>
      <c r="R53" s="239"/>
      <c r="S53" s="239"/>
      <c r="T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355"/>
    </row>
    <row r="54" spans="2:46">
      <c r="B54" s="341" t="s">
        <v>102</v>
      </c>
      <c r="C54" s="341">
        <v>16.5</v>
      </c>
      <c r="D54" s="341" t="s">
        <v>78</v>
      </c>
      <c r="E54" s="362">
        <v>34503.480000000003</v>
      </c>
      <c r="F54" s="348">
        <v>50</v>
      </c>
      <c r="G54" s="341">
        <f t="shared" si="7"/>
        <v>500</v>
      </c>
      <c r="H54" s="342">
        <f t="shared" si="8"/>
        <v>3.3000000000000002E-2</v>
      </c>
      <c r="Q54" s="239"/>
      <c r="R54" s="239"/>
      <c r="S54" s="239"/>
      <c r="T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355"/>
    </row>
    <row r="55" spans="2:46">
      <c r="B55" s="341" t="s">
        <v>22</v>
      </c>
      <c r="C55" s="341">
        <v>107</v>
      </c>
      <c r="D55" s="341" t="s">
        <v>79</v>
      </c>
      <c r="E55" s="362">
        <v>8560</v>
      </c>
      <c r="F55" s="348">
        <v>50</v>
      </c>
      <c r="G55" s="341">
        <f t="shared" si="7"/>
        <v>500</v>
      </c>
      <c r="H55" s="342">
        <f t="shared" si="8"/>
        <v>0.214</v>
      </c>
      <c r="Q55" s="239"/>
      <c r="R55" s="239"/>
      <c r="S55" s="239"/>
      <c r="T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355"/>
    </row>
    <row r="56" spans="2:46">
      <c r="B56" s="341" t="s">
        <v>544</v>
      </c>
      <c r="C56" s="341">
        <v>85.6</v>
      </c>
      <c r="D56" s="341" t="s">
        <v>79</v>
      </c>
      <c r="E56" s="362">
        <v>10272</v>
      </c>
      <c r="F56" s="348">
        <v>50</v>
      </c>
      <c r="G56" s="341">
        <f t="shared" si="7"/>
        <v>500</v>
      </c>
      <c r="H56" s="342">
        <f t="shared" si="8"/>
        <v>0.17119999999999999</v>
      </c>
      <c r="Q56" s="239"/>
      <c r="R56" s="239"/>
      <c r="S56" s="239"/>
      <c r="T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355"/>
    </row>
    <row r="57" spans="2:46">
      <c r="B57" s="341" t="s">
        <v>111</v>
      </c>
      <c r="C57" s="341">
        <v>1540.69</v>
      </c>
      <c r="D57" s="341" t="s">
        <v>37</v>
      </c>
      <c r="E57" s="362">
        <v>38994.870000000003</v>
      </c>
      <c r="F57" s="348">
        <v>50</v>
      </c>
      <c r="G57" s="341">
        <f t="shared" si="7"/>
        <v>500</v>
      </c>
      <c r="H57" s="342">
        <f t="shared" si="8"/>
        <v>3.0813800000000002</v>
      </c>
      <c r="Q57" s="239"/>
      <c r="R57" s="239"/>
      <c r="S57" s="239"/>
      <c r="T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355"/>
    </row>
    <row r="58" spans="2:46">
      <c r="B58" s="341" t="s">
        <v>103</v>
      </c>
      <c r="C58" s="341">
        <v>1200.22</v>
      </c>
      <c r="D58" s="341" t="s">
        <v>37</v>
      </c>
      <c r="E58" s="362">
        <v>30665.62</v>
      </c>
      <c r="F58" s="348">
        <v>50</v>
      </c>
      <c r="G58" s="341">
        <f t="shared" si="7"/>
        <v>500</v>
      </c>
      <c r="H58" s="342">
        <f t="shared" si="8"/>
        <v>2.4004400000000001</v>
      </c>
      <c r="Q58" s="239"/>
      <c r="R58" s="239"/>
      <c r="S58" s="239"/>
      <c r="T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355"/>
    </row>
    <row r="59" spans="2:46">
      <c r="B59" s="341" t="s">
        <v>108</v>
      </c>
      <c r="C59" s="341">
        <v>37.299999999999997</v>
      </c>
      <c r="D59" s="341" t="s">
        <v>37</v>
      </c>
      <c r="E59" s="362">
        <v>984.35</v>
      </c>
      <c r="F59" s="348">
        <v>50</v>
      </c>
      <c r="G59" s="341">
        <f t="shared" si="7"/>
        <v>500</v>
      </c>
      <c r="H59" s="342">
        <f t="shared" si="8"/>
        <v>7.46E-2</v>
      </c>
      <c r="Q59" s="239"/>
      <c r="R59" s="239"/>
      <c r="S59" s="239"/>
      <c r="T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355"/>
    </row>
    <row r="60" spans="2:46">
      <c r="B60" s="341" t="s">
        <v>105</v>
      </c>
      <c r="C60" s="341">
        <v>87.29</v>
      </c>
      <c r="D60" s="341" t="s">
        <v>37</v>
      </c>
      <c r="E60" s="362">
        <v>2569.8200000000002</v>
      </c>
      <c r="F60" s="348">
        <v>50</v>
      </c>
      <c r="G60" s="341">
        <f t="shared" si="7"/>
        <v>500</v>
      </c>
      <c r="H60" s="342">
        <f t="shared" si="8"/>
        <v>0.17458000000000001</v>
      </c>
      <c r="K60" s="239" t="s">
        <v>484</v>
      </c>
      <c r="M60" s="239">
        <f>U60+M49</f>
        <v>180</v>
      </c>
      <c r="N60" s="239" t="s">
        <v>485</v>
      </c>
      <c r="U60" s="239">
        <v>0</v>
      </c>
      <c r="AT60" s="355"/>
    </row>
    <row r="61" spans="2:46">
      <c r="Q61" s="239"/>
      <c r="R61" s="239"/>
      <c r="S61" s="239"/>
      <c r="T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355"/>
    </row>
    <row r="62" spans="2:46">
      <c r="P62" s="239">
        <v>0</v>
      </c>
    </row>
    <row r="63" spans="2:46">
      <c r="B63" s="346" t="s">
        <v>547</v>
      </c>
      <c r="I63" s="347">
        <f>SUM(H63:H80)</f>
        <v>11.28224</v>
      </c>
      <c r="P63" s="239">
        <v>30</v>
      </c>
      <c r="Q63" s="351">
        <f>S14+S17+S18</f>
        <v>202239.27</v>
      </c>
      <c r="R63" s="344"/>
      <c r="T63" s="344"/>
    </row>
    <row r="64" spans="2:46">
      <c r="B64" s="341" t="s">
        <v>100</v>
      </c>
      <c r="C64" s="341">
        <v>77.5</v>
      </c>
      <c r="D64" s="341" t="s">
        <v>78</v>
      </c>
      <c r="E64" s="362">
        <v>23380.2</v>
      </c>
      <c r="F64" s="348">
        <v>50</v>
      </c>
      <c r="G64" s="341">
        <f t="shared" ref="G64:G79" si="9">F64*$G$16</f>
        <v>500</v>
      </c>
      <c r="H64" s="342">
        <f t="shared" ref="H64:H79" si="10">C64/G64</f>
        <v>0.155</v>
      </c>
      <c r="P64" s="239">
        <v>60</v>
      </c>
      <c r="Q64" s="350">
        <f>S19+S20</f>
        <v>225669.19</v>
      </c>
      <c r="S64" s="351">
        <f>Q63+Q64</f>
        <v>427908.45999999996</v>
      </c>
    </row>
    <row r="65" spans="2:19">
      <c r="B65" s="341" t="s">
        <v>548</v>
      </c>
      <c r="C65" s="341">
        <v>347.75</v>
      </c>
      <c r="D65" s="341" t="s">
        <v>78</v>
      </c>
      <c r="E65" s="362">
        <v>41730</v>
      </c>
      <c r="F65" s="348">
        <v>50</v>
      </c>
      <c r="G65" s="341">
        <f t="shared" si="9"/>
        <v>500</v>
      </c>
      <c r="H65" s="342">
        <f t="shared" si="10"/>
        <v>0.69550000000000001</v>
      </c>
      <c r="P65" s="239">
        <v>90</v>
      </c>
      <c r="Q65" s="350">
        <f>S21+S26+(S27/2)</f>
        <v>1191717.665</v>
      </c>
      <c r="S65" s="351">
        <f>S64+Q65</f>
        <v>1619626.125</v>
      </c>
    </row>
    <row r="66" spans="2:19">
      <c r="B66" s="341" t="s">
        <v>549</v>
      </c>
      <c r="C66" s="341">
        <v>535</v>
      </c>
      <c r="D66" s="341" t="s">
        <v>79</v>
      </c>
      <c r="E66" s="362">
        <v>9095</v>
      </c>
      <c r="F66" s="348">
        <v>50</v>
      </c>
      <c r="G66" s="341">
        <f t="shared" si="9"/>
        <v>500</v>
      </c>
      <c r="H66" s="342">
        <f t="shared" si="10"/>
        <v>1.07</v>
      </c>
      <c r="P66" s="239">
        <v>120</v>
      </c>
      <c r="Q66" s="350">
        <f>(S27/2)+S28+(S29/2)+(S30/2)</f>
        <v>1103515.1000000001</v>
      </c>
      <c r="S66" s="351">
        <f>S65+Q66</f>
        <v>2723141.2250000001</v>
      </c>
    </row>
    <row r="67" spans="2:19">
      <c r="B67" s="341" t="s">
        <v>102</v>
      </c>
      <c r="C67" s="341">
        <v>31</v>
      </c>
      <c r="D67" s="341" t="s">
        <v>78</v>
      </c>
      <c r="E67" s="362">
        <v>64824.72</v>
      </c>
      <c r="F67" s="348">
        <v>50</v>
      </c>
      <c r="G67" s="341">
        <f t="shared" si="9"/>
        <v>500</v>
      </c>
      <c r="H67" s="342">
        <f t="shared" si="10"/>
        <v>6.2E-2</v>
      </c>
      <c r="P67" s="239">
        <v>150</v>
      </c>
      <c r="Q67" s="350">
        <f>(S29/2)+(S30/2)+S31+(S36/2)+(S37/2)</f>
        <v>530388.69000000006</v>
      </c>
      <c r="S67" s="351">
        <f>S66+Q67</f>
        <v>3253529.915</v>
      </c>
    </row>
    <row r="68" spans="2:19">
      <c r="B68" s="341" t="s">
        <v>22</v>
      </c>
      <c r="C68" s="341">
        <v>174.15</v>
      </c>
      <c r="D68" s="341" t="s">
        <v>79</v>
      </c>
      <c r="E68" s="362">
        <v>13932</v>
      </c>
      <c r="F68" s="348">
        <v>50</v>
      </c>
      <c r="G68" s="341">
        <f t="shared" si="9"/>
        <v>500</v>
      </c>
      <c r="H68" s="342">
        <f t="shared" si="10"/>
        <v>0.3483</v>
      </c>
      <c r="P68" s="239">
        <v>180</v>
      </c>
      <c r="Q68" s="350">
        <f>(S36/2)+(S37/2)+S38+S39+S40+S41+S42+S43+S44+S45+S46+S47</f>
        <v>525392.77500000002</v>
      </c>
      <c r="S68" s="351">
        <f>S67+Q68</f>
        <v>3778922.69</v>
      </c>
    </row>
    <row r="69" spans="2:19">
      <c r="B69" s="341" t="s">
        <v>544</v>
      </c>
      <c r="C69" s="341">
        <v>139.32</v>
      </c>
      <c r="D69" s="341" t="s">
        <v>79</v>
      </c>
      <c r="E69" s="362">
        <v>16718.400000000001</v>
      </c>
      <c r="F69" s="348">
        <v>50</v>
      </c>
      <c r="G69" s="341">
        <f t="shared" si="9"/>
        <v>500</v>
      </c>
      <c r="H69" s="342">
        <f t="shared" si="10"/>
        <v>0.27864</v>
      </c>
      <c r="P69" s="239">
        <v>210</v>
      </c>
      <c r="Q69" s="350">
        <v>0</v>
      </c>
      <c r="S69" s="351">
        <f>S68+Q69</f>
        <v>3778922.69</v>
      </c>
    </row>
    <row r="70" spans="2:19">
      <c r="B70" s="341" t="s">
        <v>103</v>
      </c>
      <c r="C70" s="341">
        <v>1026</v>
      </c>
      <c r="D70" s="341" t="s">
        <v>37</v>
      </c>
      <c r="E70" s="362">
        <v>26214.3</v>
      </c>
      <c r="F70" s="348">
        <v>50</v>
      </c>
      <c r="G70" s="341">
        <f t="shared" si="9"/>
        <v>500</v>
      </c>
      <c r="H70" s="342">
        <f t="shared" si="10"/>
        <v>2.052</v>
      </c>
      <c r="Q70" s="350">
        <f>SUM(Q63:Q69)</f>
        <v>3778922.69</v>
      </c>
    </row>
    <row r="71" spans="2:19">
      <c r="B71" s="341" t="s">
        <v>104</v>
      </c>
      <c r="C71" s="341">
        <v>1382.12</v>
      </c>
      <c r="D71" s="341" t="s">
        <v>37</v>
      </c>
      <c r="E71" s="362">
        <v>35907.480000000003</v>
      </c>
      <c r="F71" s="348">
        <v>50</v>
      </c>
      <c r="G71" s="341">
        <f t="shared" si="9"/>
        <v>500</v>
      </c>
      <c r="H71" s="342">
        <f t="shared" si="10"/>
        <v>2.7642399999999996</v>
      </c>
    </row>
    <row r="72" spans="2:19">
      <c r="B72" s="341" t="s">
        <v>108</v>
      </c>
      <c r="C72" s="341">
        <v>129.19</v>
      </c>
      <c r="D72" s="341" t="s">
        <v>37</v>
      </c>
      <c r="E72" s="362">
        <v>3409.33</v>
      </c>
      <c r="F72" s="348">
        <v>50</v>
      </c>
      <c r="G72" s="341">
        <f t="shared" si="9"/>
        <v>500</v>
      </c>
      <c r="H72" s="342">
        <f t="shared" si="10"/>
        <v>0.25838</v>
      </c>
    </row>
    <row r="73" spans="2:19">
      <c r="B73" s="341" t="s">
        <v>105</v>
      </c>
      <c r="C73" s="341">
        <v>76.12</v>
      </c>
      <c r="D73" s="341" t="s">
        <v>37</v>
      </c>
      <c r="E73" s="362">
        <v>2240.9699999999998</v>
      </c>
      <c r="F73" s="348">
        <v>50</v>
      </c>
      <c r="G73" s="341">
        <f t="shared" si="9"/>
        <v>500</v>
      </c>
      <c r="H73" s="342">
        <f t="shared" si="10"/>
        <v>0.15224000000000001</v>
      </c>
    </row>
    <row r="74" spans="2:19">
      <c r="B74" s="341" t="s">
        <v>190</v>
      </c>
      <c r="C74" s="341">
        <v>80.5</v>
      </c>
      <c r="D74" s="341" t="s">
        <v>78</v>
      </c>
      <c r="E74" s="362">
        <v>168335.16</v>
      </c>
      <c r="F74" s="348">
        <v>50</v>
      </c>
      <c r="G74" s="341">
        <f t="shared" si="9"/>
        <v>500</v>
      </c>
      <c r="H74" s="342">
        <f t="shared" si="10"/>
        <v>0.161</v>
      </c>
    </row>
    <row r="75" spans="2:19">
      <c r="B75" s="341" t="s">
        <v>191</v>
      </c>
      <c r="C75" s="341">
        <v>355.87</v>
      </c>
      <c r="D75" s="341" t="s">
        <v>37</v>
      </c>
      <c r="E75" s="362">
        <v>9170.77</v>
      </c>
      <c r="F75" s="348">
        <v>50</v>
      </c>
      <c r="G75" s="341">
        <f t="shared" si="9"/>
        <v>500</v>
      </c>
      <c r="H75" s="342">
        <f t="shared" si="10"/>
        <v>0.71174000000000004</v>
      </c>
    </row>
    <row r="76" spans="2:19">
      <c r="B76" s="341" t="s">
        <v>550</v>
      </c>
      <c r="C76" s="341">
        <v>116.15</v>
      </c>
      <c r="D76" s="341" t="s">
        <v>37</v>
      </c>
      <c r="E76" s="362">
        <v>2967.64</v>
      </c>
      <c r="F76" s="348">
        <v>50</v>
      </c>
      <c r="G76" s="341">
        <f t="shared" si="9"/>
        <v>500</v>
      </c>
      <c r="H76" s="342">
        <f t="shared" si="10"/>
        <v>0.23230000000000001</v>
      </c>
    </row>
    <row r="77" spans="2:19">
      <c r="B77" s="341" t="s">
        <v>193</v>
      </c>
      <c r="C77" s="341">
        <v>10.45</v>
      </c>
      <c r="D77" s="341" t="s">
        <v>79</v>
      </c>
      <c r="E77" s="362">
        <v>836</v>
      </c>
      <c r="F77" s="348">
        <v>50</v>
      </c>
      <c r="G77" s="341">
        <f t="shared" si="9"/>
        <v>500</v>
      </c>
      <c r="H77" s="342">
        <f t="shared" si="10"/>
        <v>2.0899999999999998E-2</v>
      </c>
    </row>
    <row r="78" spans="2:19">
      <c r="B78" s="341" t="s">
        <v>551</v>
      </c>
      <c r="C78" s="341">
        <v>610</v>
      </c>
      <c r="D78" s="341" t="s">
        <v>79</v>
      </c>
      <c r="E78" s="362">
        <v>9150</v>
      </c>
      <c r="F78" s="348">
        <v>50</v>
      </c>
      <c r="G78" s="341">
        <f t="shared" si="9"/>
        <v>500</v>
      </c>
      <c r="H78" s="342">
        <f t="shared" si="10"/>
        <v>1.22</v>
      </c>
    </row>
    <row r="79" spans="2:19">
      <c r="B79" s="341" t="s">
        <v>552</v>
      </c>
      <c r="C79" s="341">
        <v>550</v>
      </c>
      <c r="D79" s="341" t="s">
        <v>79</v>
      </c>
      <c r="E79" s="362">
        <v>16500</v>
      </c>
      <c r="F79" s="348">
        <v>50</v>
      </c>
      <c r="G79" s="341">
        <f t="shared" si="9"/>
        <v>500</v>
      </c>
      <c r="H79" s="342">
        <f t="shared" si="10"/>
        <v>1.1000000000000001</v>
      </c>
    </row>
    <row r="82" spans="2:9">
      <c r="B82" s="346" t="s">
        <v>117</v>
      </c>
      <c r="I82" s="347">
        <f>SUM(H82:H89)</f>
        <v>8.8978600000000014</v>
      </c>
    </row>
    <row r="83" spans="2:9">
      <c r="B83" s="341" t="s">
        <v>102</v>
      </c>
      <c r="C83" s="341">
        <v>27.5</v>
      </c>
      <c r="D83" s="341" t="s">
        <v>78</v>
      </c>
      <c r="E83" s="363">
        <v>57505.8</v>
      </c>
      <c r="F83" s="348">
        <v>50</v>
      </c>
      <c r="G83" s="341">
        <f t="shared" ref="G83:G88" si="11">F83*$G$16</f>
        <v>500</v>
      </c>
      <c r="H83" s="342">
        <f t="shared" ref="H83:H88" si="12">C83/G83</f>
        <v>5.5E-2</v>
      </c>
    </row>
    <row r="84" spans="2:9">
      <c r="B84" s="341" t="s">
        <v>22</v>
      </c>
      <c r="C84" s="341">
        <v>220</v>
      </c>
      <c r="D84" s="341" t="s">
        <v>79</v>
      </c>
      <c r="E84" s="363">
        <v>17600</v>
      </c>
      <c r="F84" s="348">
        <v>50</v>
      </c>
      <c r="G84" s="341">
        <f t="shared" si="11"/>
        <v>500</v>
      </c>
      <c r="H84" s="342">
        <f t="shared" si="12"/>
        <v>0.44</v>
      </c>
    </row>
    <row r="85" spans="2:9">
      <c r="B85" s="341" t="s">
        <v>544</v>
      </c>
      <c r="C85" s="341">
        <v>176</v>
      </c>
      <c r="D85" s="341" t="s">
        <v>79</v>
      </c>
      <c r="E85" s="363">
        <v>21120</v>
      </c>
      <c r="F85" s="348">
        <v>50</v>
      </c>
      <c r="G85" s="341">
        <f t="shared" si="11"/>
        <v>500</v>
      </c>
      <c r="H85" s="342">
        <f t="shared" si="12"/>
        <v>0.35199999999999998</v>
      </c>
    </row>
    <row r="86" spans="2:9">
      <c r="B86" s="341" t="s">
        <v>112</v>
      </c>
      <c r="C86" s="341">
        <v>3395.36</v>
      </c>
      <c r="D86" s="341" t="s">
        <v>37</v>
      </c>
      <c r="E86" s="363">
        <v>85902.61</v>
      </c>
      <c r="F86" s="348">
        <v>50</v>
      </c>
      <c r="G86" s="341">
        <f t="shared" si="11"/>
        <v>500</v>
      </c>
      <c r="H86" s="342">
        <f t="shared" si="12"/>
        <v>6.7907200000000003</v>
      </c>
    </row>
    <row r="87" spans="2:9">
      <c r="B87" s="341" t="s">
        <v>108</v>
      </c>
      <c r="C87" s="341">
        <v>512.82000000000005</v>
      </c>
      <c r="D87" s="341" t="s">
        <v>37</v>
      </c>
      <c r="E87" s="363">
        <v>13533.32</v>
      </c>
      <c r="F87" s="348">
        <v>50</v>
      </c>
      <c r="G87" s="341">
        <f t="shared" si="11"/>
        <v>500</v>
      </c>
      <c r="H87" s="342">
        <f t="shared" si="12"/>
        <v>1.0256400000000001</v>
      </c>
    </row>
    <row r="88" spans="2:9">
      <c r="B88" s="341" t="s">
        <v>105</v>
      </c>
      <c r="C88" s="341">
        <v>117.25</v>
      </c>
      <c r="D88" s="341" t="s">
        <v>37</v>
      </c>
      <c r="E88" s="363">
        <v>3287.69</v>
      </c>
      <c r="F88" s="348">
        <v>50</v>
      </c>
      <c r="G88" s="341">
        <f t="shared" si="11"/>
        <v>500</v>
      </c>
      <c r="H88" s="342">
        <f t="shared" si="12"/>
        <v>0.23449999999999999</v>
      </c>
    </row>
    <row r="91" spans="2:9">
      <c r="B91" s="346" t="s">
        <v>118</v>
      </c>
      <c r="I91" s="347">
        <f>SUM(H91:H99)</f>
        <v>3.14</v>
      </c>
    </row>
    <row r="92" spans="2:9">
      <c r="B92" s="341" t="s">
        <v>213</v>
      </c>
      <c r="C92" s="341">
        <v>93</v>
      </c>
      <c r="D92" s="341" t="s">
        <v>34</v>
      </c>
      <c r="E92" s="363">
        <v>259470</v>
      </c>
      <c r="F92" s="348">
        <v>50</v>
      </c>
      <c r="G92" s="341">
        <f t="shared" ref="G92:G98" si="13">F92*$G$16</f>
        <v>500</v>
      </c>
      <c r="H92" s="342">
        <f t="shared" ref="H92:H98" si="14">C92/G92</f>
        <v>0.186</v>
      </c>
    </row>
    <row r="93" spans="2:9">
      <c r="B93" s="341" t="s">
        <v>214</v>
      </c>
      <c r="C93" s="341">
        <v>102</v>
      </c>
      <c r="D93" s="341" t="s">
        <v>34</v>
      </c>
      <c r="E93" s="363">
        <v>166515</v>
      </c>
      <c r="F93" s="348">
        <v>50</v>
      </c>
      <c r="G93" s="341">
        <f t="shared" si="13"/>
        <v>500</v>
      </c>
      <c r="H93" s="342">
        <f t="shared" si="14"/>
        <v>0.20399999999999999</v>
      </c>
    </row>
    <row r="94" spans="2:9">
      <c r="B94" s="341" t="s">
        <v>553</v>
      </c>
      <c r="C94" s="341">
        <v>13</v>
      </c>
      <c r="D94" s="341" t="s">
        <v>34</v>
      </c>
      <c r="E94" s="363">
        <v>8463</v>
      </c>
      <c r="F94" s="348">
        <v>50</v>
      </c>
      <c r="G94" s="341">
        <f t="shared" si="13"/>
        <v>500</v>
      </c>
      <c r="H94" s="342">
        <f t="shared" si="14"/>
        <v>2.5999999999999999E-2</v>
      </c>
    </row>
    <row r="95" spans="2:9">
      <c r="B95" s="341" t="s">
        <v>554</v>
      </c>
      <c r="C95" s="341">
        <v>56</v>
      </c>
      <c r="D95" s="341" t="s">
        <v>34</v>
      </c>
      <c r="E95" s="363">
        <v>67984</v>
      </c>
      <c r="F95" s="348">
        <v>50</v>
      </c>
      <c r="G95" s="341">
        <f t="shared" si="13"/>
        <v>500</v>
      </c>
      <c r="H95" s="342">
        <f t="shared" si="14"/>
        <v>0.112</v>
      </c>
    </row>
    <row r="96" spans="2:9">
      <c r="B96" s="341" t="s">
        <v>212</v>
      </c>
      <c r="C96" s="341">
        <v>707</v>
      </c>
      <c r="D96" s="341" t="s">
        <v>79</v>
      </c>
      <c r="E96" s="363">
        <v>62923</v>
      </c>
      <c r="F96" s="348">
        <v>50</v>
      </c>
      <c r="G96" s="341">
        <f t="shared" si="13"/>
        <v>500</v>
      </c>
      <c r="H96" s="342">
        <f t="shared" si="14"/>
        <v>1.4139999999999999</v>
      </c>
    </row>
    <row r="97" spans="2:9">
      <c r="B97" s="341" t="s">
        <v>555</v>
      </c>
      <c r="C97" s="341">
        <v>577</v>
      </c>
      <c r="D97" s="341" t="s">
        <v>79</v>
      </c>
      <c r="E97" s="363">
        <v>21954.85</v>
      </c>
      <c r="F97" s="348">
        <v>50</v>
      </c>
      <c r="G97" s="341">
        <f t="shared" si="13"/>
        <v>500</v>
      </c>
      <c r="H97" s="342">
        <f t="shared" si="14"/>
        <v>1.1539999999999999</v>
      </c>
    </row>
    <row r="98" spans="2:9">
      <c r="B98" s="341" t="s">
        <v>198</v>
      </c>
      <c r="C98" s="341">
        <v>22</v>
      </c>
      <c r="D98" s="341" t="s">
        <v>33</v>
      </c>
      <c r="E98" s="363">
        <v>5500</v>
      </c>
      <c r="F98" s="348">
        <v>50</v>
      </c>
      <c r="G98" s="341">
        <f t="shared" si="13"/>
        <v>500</v>
      </c>
      <c r="H98" s="342">
        <f t="shared" si="14"/>
        <v>4.3999999999999997E-2</v>
      </c>
    </row>
    <row r="101" spans="2:9">
      <c r="B101" s="346" t="s">
        <v>556</v>
      </c>
    </row>
    <row r="102" spans="2:9">
      <c r="B102" s="346" t="s">
        <v>125</v>
      </c>
      <c r="I102" s="347">
        <f>SUM(H102:H121)</f>
        <v>7.8659999999999997</v>
      </c>
    </row>
    <row r="103" spans="2:9">
      <c r="B103" s="341" t="s">
        <v>557</v>
      </c>
      <c r="C103" s="341">
        <v>690</v>
      </c>
      <c r="D103" s="341" t="s">
        <v>79</v>
      </c>
      <c r="E103" s="363">
        <v>193200</v>
      </c>
      <c r="F103" s="348">
        <v>50</v>
      </c>
      <c r="G103" s="341">
        <f t="shared" ref="G103:G120" si="15">F103*$G$16</f>
        <v>500</v>
      </c>
      <c r="H103" s="342">
        <f t="shared" ref="H103:H120" si="16">C103/G103</f>
        <v>1.38</v>
      </c>
    </row>
    <row r="104" spans="2:9">
      <c r="B104" s="341" t="s">
        <v>558</v>
      </c>
      <c r="C104" s="341">
        <v>130</v>
      </c>
      <c r="D104" s="341" t="s">
        <v>79</v>
      </c>
      <c r="E104" s="363">
        <v>0</v>
      </c>
      <c r="F104" s="348">
        <v>50</v>
      </c>
      <c r="G104" s="341">
        <f t="shared" si="15"/>
        <v>500</v>
      </c>
      <c r="H104" s="342">
        <f t="shared" si="16"/>
        <v>0.26</v>
      </c>
    </row>
    <row r="105" spans="2:9">
      <c r="B105" s="341" t="s">
        <v>128</v>
      </c>
      <c r="C105" s="341">
        <v>125</v>
      </c>
      <c r="D105" s="341" t="s">
        <v>79</v>
      </c>
      <c r="E105" s="363">
        <v>5625</v>
      </c>
      <c r="F105" s="348">
        <v>50</v>
      </c>
      <c r="G105" s="341">
        <f t="shared" si="15"/>
        <v>500</v>
      </c>
      <c r="H105" s="342">
        <f t="shared" si="16"/>
        <v>0.25</v>
      </c>
    </row>
    <row r="106" spans="2:9">
      <c r="B106" s="341" t="s">
        <v>129</v>
      </c>
      <c r="C106" s="341">
        <v>68</v>
      </c>
      <c r="D106" s="341" t="s">
        <v>174</v>
      </c>
      <c r="E106" s="363">
        <v>8840</v>
      </c>
      <c r="F106" s="348">
        <v>50</v>
      </c>
      <c r="G106" s="341">
        <f t="shared" si="15"/>
        <v>500</v>
      </c>
      <c r="H106" s="342">
        <f t="shared" si="16"/>
        <v>0.13600000000000001</v>
      </c>
    </row>
    <row r="107" spans="2:9">
      <c r="B107" s="341" t="s">
        <v>202</v>
      </c>
      <c r="C107" s="341">
        <v>320</v>
      </c>
      <c r="D107" s="341" t="s">
        <v>79</v>
      </c>
      <c r="E107" s="363">
        <v>67200</v>
      </c>
      <c r="F107" s="348">
        <v>50</v>
      </c>
      <c r="G107" s="341">
        <f t="shared" si="15"/>
        <v>500</v>
      </c>
      <c r="H107" s="342">
        <f t="shared" si="16"/>
        <v>0.64</v>
      </c>
    </row>
    <row r="108" spans="2:9">
      <c r="B108" s="341" t="s">
        <v>132</v>
      </c>
      <c r="C108" s="341">
        <v>55</v>
      </c>
      <c r="D108" s="341" t="s">
        <v>79</v>
      </c>
      <c r="E108" s="363">
        <v>13475</v>
      </c>
      <c r="F108" s="348">
        <v>50</v>
      </c>
      <c r="G108" s="341">
        <f t="shared" si="15"/>
        <v>500</v>
      </c>
      <c r="H108" s="342">
        <f t="shared" si="16"/>
        <v>0.11</v>
      </c>
    </row>
    <row r="109" spans="2:9">
      <c r="B109" s="341" t="s">
        <v>133</v>
      </c>
      <c r="C109" s="341">
        <v>24</v>
      </c>
      <c r="D109" s="341" t="s">
        <v>79</v>
      </c>
      <c r="E109" s="363">
        <v>6960</v>
      </c>
      <c r="F109" s="348">
        <v>50</v>
      </c>
      <c r="G109" s="341">
        <f t="shared" si="15"/>
        <v>500</v>
      </c>
      <c r="H109" s="342">
        <f t="shared" si="16"/>
        <v>4.8000000000000001E-2</v>
      </c>
    </row>
    <row r="110" spans="2:9">
      <c r="B110" s="341" t="s">
        <v>134</v>
      </c>
      <c r="C110" s="341">
        <v>40</v>
      </c>
      <c r="D110" s="341" t="s">
        <v>174</v>
      </c>
      <c r="E110" s="363">
        <v>2000</v>
      </c>
      <c r="F110" s="348">
        <v>50</v>
      </c>
      <c r="G110" s="341">
        <f t="shared" si="15"/>
        <v>500</v>
      </c>
      <c r="H110" s="342">
        <f t="shared" si="16"/>
        <v>0.08</v>
      </c>
    </row>
    <row r="111" spans="2:9">
      <c r="B111" s="341" t="s">
        <v>135</v>
      </c>
      <c r="C111" s="341">
        <v>80</v>
      </c>
      <c r="D111" s="341" t="s">
        <v>79</v>
      </c>
      <c r="E111" s="363">
        <v>8400</v>
      </c>
      <c r="F111" s="348">
        <v>50</v>
      </c>
      <c r="G111" s="341">
        <f t="shared" si="15"/>
        <v>500</v>
      </c>
      <c r="H111" s="342">
        <f t="shared" si="16"/>
        <v>0.16</v>
      </c>
    </row>
    <row r="112" spans="2:9">
      <c r="B112" s="341" t="s">
        <v>559</v>
      </c>
      <c r="C112" s="341">
        <v>260</v>
      </c>
      <c r="D112" s="341" t="s">
        <v>79</v>
      </c>
      <c r="E112" s="363">
        <v>104000</v>
      </c>
      <c r="F112" s="348">
        <v>50</v>
      </c>
      <c r="G112" s="341">
        <f t="shared" si="15"/>
        <v>500</v>
      </c>
      <c r="H112" s="342">
        <f t="shared" si="16"/>
        <v>0.52</v>
      </c>
    </row>
    <row r="113" spans="2:8">
      <c r="B113" s="341" t="s">
        <v>560</v>
      </c>
      <c r="C113" s="341">
        <v>190</v>
      </c>
      <c r="D113" s="341" t="s">
        <v>79</v>
      </c>
      <c r="E113" s="363">
        <v>76000</v>
      </c>
      <c r="F113" s="348">
        <v>50</v>
      </c>
      <c r="G113" s="341">
        <f t="shared" si="15"/>
        <v>500</v>
      </c>
      <c r="H113" s="342">
        <f t="shared" si="16"/>
        <v>0.38</v>
      </c>
    </row>
    <row r="114" spans="2:8">
      <c r="B114" s="341" t="s">
        <v>561</v>
      </c>
      <c r="C114" s="341">
        <v>120</v>
      </c>
      <c r="D114" s="341" t="s">
        <v>34</v>
      </c>
      <c r="E114" s="363">
        <v>197340</v>
      </c>
      <c r="F114" s="348">
        <v>50</v>
      </c>
      <c r="G114" s="341">
        <f t="shared" si="15"/>
        <v>500</v>
      </c>
      <c r="H114" s="342">
        <f t="shared" si="16"/>
        <v>0.24</v>
      </c>
    </row>
    <row r="115" spans="2:8">
      <c r="B115" s="341" t="s">
        <v>562</v>
      </c>
      <c r="C115" s="341">
        <v>3</v>
      </c>
      <c r="D115" s="341" t="s">
        <v>34</v>
      </c>
      <c r="E115" s="363">
        <v>10245</v>
      </c>
      <c r="F115" s="348">
        <v>50</v>
      </c>
      <c r="G115" s="341">
        <f t="shared" si="15"/>
        <v>500</v>
      </c>
      <c r="H115" s="342">
        <f t="shared" si="16"/>
        <v>6.0000000000000001E-3</v>
      </c>
    </row>
    <row r="116" spans="2:8">
      <c r="B116" s="341" t="s">
        <v>563</v>
      </c>
      <c r="C116" s="341">
        <v>91</v>
      </c>
      <c r="D116" s="341" t="s">
        <v>79</v>
      </c>
      <c r="E116" s="363">
        <v>50050</v>
      </c>
      <c r="F116" s="348">
        <v>50</v>
      </c>
      <c r="G116" s="341">
        <f t="shared" si="15"/>
        <v>500</v>
      </c>
      <c r="H116" s="342">
        <f t="shared" si="16"/>
        <v>0.182</v>
      </c>
    </row>
    <row r="117" spans="2:8">
      <c r="B117" s="341" t="s">
        <v>141</v>
      </c>
      <c r="C117" s="341">
        <v>50</v>
      </c>
      <c r="D117" s="341" t="s">
        <v>174</v>
      </c>
      <c r="E117" s="363">
        <v>6000</v>
      </c>
      <c r="F117" s="348">
        <v>50</v>
      </c>
      <c r="G117" s="341">
        <f t="shared" si="15"/>
        <v>500</v>
      </c>
      <c r="H117" s="342">
        <f t="shared" si="16"/>
        <v>0.1</v>
      </c>
    </row>
    <row r="118" spans="2:8">
      <c r="B118" s="341" t="s">
        <v>142</v>
      </c>
      <c r="C118" s="341">
        <v>620</v>
      </c>
      <c r="D118" s="341" t="s">
        <v>79</v>
      </c>
      <c r="E118" s="363">
        <v>42780</v>
      </c>
      <c r="F118" s="348">
        <v>50</v>
      </c>
      <c r="G118" s="341">
        <f t="shared" si="15"/>
        <v>500</v>
      </c>
      <c r="H118" s="342">
        <f t="shared" si="16"/>
        <v>1.24</v>
      </c>
    </row>
    <row r="119" spans="2:8">
      <c r="B119" s="341" t="s">
        <v>564</v>
      </c>
      <c r="C119" s="341">
        <v>567</v>
      </c>
      <c r="D119" s="341" t="s">
        <v>79</v>
      </c>
      <c r="E119" s="363">
        <v>50463</v>
      </c>
      <c r="F119" s="348">
        <v>50</v>
      </c>
      <c r="G119" s="341">
        <f t="shared" si="15"/>
        <v>500</v>
      </c>
      <c r="H119" s="342">
        <f t="shared" si="16"/>
        <v>1.1339999999999999</v>
      </c>
    </row>
    <row r="120" spans="2:8">
      <c r="B120" s="341" t="s">
        <v>565</v>
      </c>
      <c r="C120" s="341">
        <v>1</v>
      </c>
      <c r="D120" s="341" t="s">
        <v>175</v>
      </c>
      <c r="E120" s="363">
        <v>45300</v>
      </c>
      <c r="F120" s="348">
        <v>0.1</v>
      </c>
      <c r="G120" s="341">
        <f t="shared" si="15"/>
        <v>1</v>
      </c>
      <c r="H120" s="342">
        <f t="shared" si="16"/>
        <v>1</v>
      </c>
    </row>
    <row r="123" spans="2:8">
      <c r="B123" s="346" t="s">
        <v>146</v>
      </c>
    </row>
    <row r="124" spans="2:8">
      <c r="B124" s="341" t="s">
        <v>566</v>
      </c>
      <c r="C124" s="341">
        <v>761</v>
      </c>
      <c r="D124" s="341" t="s">
        <v>79</v>
      </c>
      <c r="E124" s="363">
        <v>190250</v>
      </c>
      <c r="F124" s="348">
        <v>50</v>
      </c>
      <c r="G124" s="341">
        <f>F124*$G$16</f>
        <v>500</v>
      </c>
      <c r="H124" s="342">
        <f>C124/G124</f>
        <v>1.522</v>
      </c>
    </row>
    <row r="125" spans="2:8">
      <c r="B125" s="341" t="s">
        <v>147</v>
      </c>
      <c r="C125" s="341">
        <v>90</v>
      </c>
      <c r="D125" s="341" t="s">
        <v>174</v>
      </c>
      <c r="E125" s="363">
        <v>6300</v>
      </c>
      <c r="F125" s="348">
        <v>50</v>
      </c>
      <c r="G125" s="341">
        <f>F125*$G$16</f>
        <v>500</v>
      </c>
      <c r="H125" s="342">
        <f>C125/G125</f>
        <v>0.18</v>
      </c>
    </row>
    <row r="126" spans="2:8">
      <c r="B126" s="341" t="s">
        <v>148</v>
      </c>
      <c r="C126" s="341">
        <v>44</v>
      </c>
      <c r="D126" s="341" t="s">
        <v>174</v>
      </c>
      <c r="E126" s="363">
        <v>15400</v>
      </c>
      <c r="F126" s="348">
        <v>50</v>
      </c>
      <c r="G126" s="341">
        <f>F126*$G$16</f>
        <v>500</v>
      </c>
      <c r="H126" s="342">
        <f>C126/G126</f>
        <v>8.7999999999999995E-2</v>
      </c>
    </row>
    <row r="127" spans="2:8">
      <c r="B127" s="341" t="s">
        <v>567</v>
      </c>
      <c r="C127" s="341">
        <v>577</v>
      </c>
      <c r="D127" s="341" t="s">
        <v>79</v>
      </c>
      <c r="E127" s="363">
        <v>155790</v>
      </c>
      <c r="F127" s="348">
        <v>50</v>
      </c>
      <c r="G127" s="341">
        <f>F127*$G$16</f>
        <v>500</v>
      </c>
      <c r="H127" s="342">
        <f>C127/G127</f>
        <v>1.1539999999999999</v>
      </c>
    </row>
    <row r="130" spans="2:8">
      <c r="B130" s="346" t="s">
        <v>150</v>
      </c>
    </row>
    <row r="131" spans="2:8">
      <c r="B131" s="341" t="s">
        <v>568</v>
      </c>
      <c r="C131" s="341">
        <v>19</v>
      </c>
      <c r="D131" s="341" t="s">
        <v>34</v>
      </c>
      <c r="E131" s="363">
        <v>18534.5</v>
      </c>
      <c r="F131" s="348">
        <v>50</v>
      </c>
      <c r="G131" s="341">
        <f t="shared" ref="G131:G136" si="17">F131*$G$16</f>
        <v>500</v>
      </c>
      <c r="H131" s="342">
        <f t="shared" ref="H131:H136" si="18">C131/G131</f>
        <v>3.7999999999999999E-2</v>
      </c>
    </row>
    <row r="132" spans="2:8">
      <c r="B132" s="341" t="s">
        <v>569</v>
      </c>
      <c r="C132" s="341">
        <v>3</v>
      </c>
      <c r="D132" s="341" t="s">
        <v>34</v>
      </c>
      <c r="E132" s="363">
        <v>4026.75</v>
      </c>
      <c r="F132" s="348">
        <v>50</v>
      </c>
      <c r="G132" s="341">
        <f t="shared" si="17"/>
        <v>500</v>
      </c>
      <c r="H132" s="342">
        <f t="shared" si="18"/>
        <v>6.0000000000000001E-3</v>
      </c>
    </row>
    <row r="133" spans="2:8">
      <c r="B133" s="341" t="s">
        <v>205</v>
      </c>
      <c r="C133" s="341">
        <v>15</v>
      </c>
      <c r="D133" s="341" t="s">
        <v>33</v>
      </c>
      <c r="E133" s="363">
        <v>1950</v>
      </c>
      <c r="F133" s="348">
        <v>50</v>
      </c>
      <c r="G133" s="341">
        <f t="shared" si="17"/>
        <v>500</v>
      </c>
      <c r="H133" s="342">
        <f t="shared" si="18"/>
        <v>0.03</v>
      </c>
    </row>
    <row r="134" spans="2:8">
      <c r="B134" s="341" t="s">
        <v>153</v>
      </c>
      <c r="C134" s="341">
        <v>15</v>
      </c>
      <c r="D134" s="341" t="s">
        <v>79</v>
      </c>
      <c r="E134" s="363">
        <v>5700</v>
      </c>
      <c r="F134" s="348">
        <v>50</v>
      </c>
      <c r="G134" s="341">
        <f t="shared" si="17"/>
        <v>500</v>
      </c>
      <c r="H134" s="342">
        <f t="shared" si="18"/>
        <v>0.03</v>
      </c>
    </row>
    <row r="135" spans="2:8">
      <c r="B135" s="341" t="s">
        <v>154</v>
      </c>
      <c r="C135" s="341">
        <v>10</v>
      </c>
      <c r="D135" s="341" t="s">
        <v>79</v>
      </c>
      <c r="E135" s="363">
        <v>2700</v>
      </c>
      <c r="F135" s="348">
        <v>50</v>
      </c>
      <c r="G135" s="341">
        <f t="shared" si="17"/>
        <v>500</v>
      </c>
      <c r="H135" s="342">
        <f t="shared" si="18"/>
        <v>0.02</v>
      </c>
    </row>
    <row r="136" spans="2:8">
      <c r="B136" s="341" t="s">
        <v>155</v>
      </c>
      <c r="C136" s="341">
        <v>10</v>
      </c>
      <c r="D136" s="341" t="s">
        <v>174</v>
      </c>
      <c r="E136" s="363">
        <v>1000</v>
      </c>
      <c r="F136" s="348">
        <v>50</v>
      </c>
      <c r="G136" s="341">
        <f t="shared" si="17"/>
        <v>500</v>
      </c>
      <c r="H136" s="342">
        <f t="shared" si="18"/>
        <v>0.02</v>
      </c>
    </row>
    <row r="140" spans="2:8">
      <c r="B140" s="346" t="s">
        <v>207</v>
      </c>
    </row>
    <row r="141" spans="2:8">
      <c r="B141" s="341" t="s">
        <v>570</v>
      </c>
      <c r="C141" s="341">
        <v>22</v>
      </c>
      <c r="D141" s="341" t="s">
        <v>33</v>
      </c>
      <c r="E141" s="363">
        <v>20900</v>
      </c>
      <c r="F141" s="348">
        <v>50</v>
      </c>
      <c r="G141" s="341">
        <f t="shared" ref="G141:G146" si="19">F141*$G$16</f>
        <v>500</v>
      </c>
      <c r="H141" s="342">
        <f t="shared" ref="H141:H146" si="20">C141/G141</f>
        <v>4.3999999999999997E-2</v>
      </c>
    </row>
    <row r="142" spans="2:8">
      <c r="B142" s="341" t="s">
        <v>571</v>
      </c>
      <c r="C142" s="341">
        <v>21</v>
      </c>
      <c r="D142" s="341" t="s">
        <v>33</v>
      </c>
      <c r="E142" s="363">
        <v>9450</v>
      </c>
      <c r="F142" s="348">
        <v>50</v>
      </c>
      <c r="G142" s="341">
        <f t="shared" si="19"/>
        <v>500</v>
      </c>
      <c r="H142" s="342">
        <f t="shared" si="20"/>
        <v>4.2000000000000003E-2</v>
      </c>
    </row>
    <row r="143" spans="2:8">
      <c r="B143" s="341" t="s">
        <v>572</v>
      </c>
      <c r="C143" s="341">
        <v>8</v>
      </c>
      <c r="D143" s="341" t="s">
        <v>33</v>
      </c>
      <c r="E143" s="363">
        <v>7200</v>
      </c>
      <c r="F143" s="348">
        <v>50</v>
      </c>
      <c r="G143" s="341">
        <f t="shared" si="19"/>
        <v>500</v>
      </c>
      <c r="H143" s="342">
        <f t="shared" si="20"/>
        <v>1.6E-2</v>
      </c>
    </row>
    <row r="144" spans="2:8">
      <c r="B144" s="341" t="s">
        <v>573</v>
      </c>
      <c r="C144" s="341">
        <v>24</v>
      </c>
      <c r="D144" s="341" t="s">
        <v>33</v>
      </c>
      <c r="E144" s="363">
        <v>4080</v>
      </c>
      <c r="F144" s="348">
        <v>50</v>
      </c>
      <c r="G144" s="341">
        <f t="shared" si="19"/>
        <v>500</v>
      </c>
      <c r="H144" s="342">
        <f t="shared" si="20"/>
        <v>4.8000000000000001E-2</v>
      </c>
    </row>
    <row r="145" spans="2:8">
      <c r="B145" s="341" t="s">
        <v>574</v>
      </c>
      <c r="C145" s="341">
        <v>1</v>
      </c>
      <c r="D145" s="341" t="s">
        <v>33</v>
      </c>
      <c r="E145" s="363">
        <v>4500</v>
      </c>
      <c r="F145" s="348">
        <v>50</v>
      </c>
      <c r="G145" s="341">
        <f t="shared" si="19"/>
        <v>500</v>
      </c>
      <c r="H145" s="342">
        <f t="shared" si="20"/>
        <v>2E-3</v>
      </c>
    </row>
    <row r="146" spans="2:8">
      <c r="B146" s="341" t="s">
        <v>575</v>
      </c>
      <c r="C146" s="341">
        <v>1</v>
      </c>
      <c r="D146" s="341" t="s">
        <v>175</v>
      </c>
      <c r="E146" s="363">
        <v>11000</v>
      </c>
      <c r="F146" s="348">
        <v>50</v>
      </c>
      <c r="G146" s="341">
        <f t="shared" si="19"/>
        <v>500</v>
      </c>
      <c r="H146" s="342">
        <f t="shared" si="20"/>
        <v>2E-3</v>
      </c>
    </row>
    <row r="148" spans="2:8">
      <c r="B148" s="346" t="s">
        <v>576</v>
      </c>
    </row>
    <row r="149" spans="2:8">
      <c r="B149" s="341" t="s">
        <v>577</v>
      </c>
      <c r="C149" s="341">
        <v>44</v>
      </c>
      <c r="D149" s="341" t="s">
        <v>174</v>
      </c>
      <c r="E149" s="363">
        <v>5632</v>
      </c>
      <c r="F149" s="348">
        <v>50</v>
      </c>
      <c r="G149" s="341">
        <f>F149*$G$16</f>
        <v>500</v>
      </c>
      <c r="H149" s="342">
        <f>C149/G149</f>
        <v>8.7999999999999995E-2</v>
      </c>
    </row>
    <row r="150" spans="2:8">
      <c r="B150" s="341" t="s">
        <v>578</v>
      </c>
      <c r="C150" s="341">
        <v>44</v>
      </c>
      <c r="D150" s="341" t="s">
        <v>174</v>
      </c>
      <c r="E150" s="363">
        <v>7040</v>
      </c>
      <c r="F150" s="348">
        <v>50</v>
      </c>
      <c r="G150" s="341">
        <f>F150*$G$16</f>
        <v>500</v>
      </c>
      <c r="H150" s="342">
        <f>C150/G150</f>
        <v>8.7999999999999995E-2</v>
      </c>
    </row>
    <row r="151" spans="2:8">
      <c r="B151" s="341" t="s">
        <v>579</v>
      </c>
      <c r="C151" s="341">
        <v>5</v>
      </c>
      <c r="D151" s="341" t="s">
        <v>33</v>
      </c>
      <c r="E151" s="363">
        <v>2250</v>
      </c>
      <c r="F151" s="348">
        <v>50</v>
      </c>
      <c r="G151" s="341">
        <f>F151*$G$16</f>
        <v>500</v>
      </c>
      <c r="H151" s="342">
        <f>C151/G151</f>
        <v>0.01</v>
      </c>
    </row>
    <row r="152" spans="2:8">
      <c r="B152" s="341" t="s">
        <v>580</v>
      </c>
      <c r="C152" s="341">
        <v>1</v>
      </c>
      <c r="D152" s="341" t="s">
        <v>175</v>
      </c>
      <c r="E152" s="363">
        <v>3000</v>
      </c>
      <c r="F152" s="348">
        <v>50</v>
      </c>
      <c r="G152" s="341">
        <f>F152*$G$16</f>
        <v>500</v>
      </c>
      <c r="H152" s="342">
        <f>C152/G152</f>
        <v>2E-3</v>
      </c>
    </row>
    <row r="154" spans="2:8">
      <c r="B154" s="346" t="s">
        <v>581</v>
      </c>
    </row>
    <row r="155" spans="2:8">
      <c r="B155" s="341" t="s">
        <v>582</v>
      </c>
      <c r="C155" s="341">
        <v>1</v>
      </c>
      <c r="D155" s="341" t="s">
        <v>33</v>
      </c>
      <c r="E155" s="363">
        <v>1500</v>
      </c>
      <c r="F155" s="348">
        <v>50</v>
      </c>
      <c r="G155" s="341">
        <f>F155*$G$16</f>
        <v>500</v>
      </c>
      <c r="H155" s="342">
        <f>C155/G155</f>
        <v>2E-3</v>
      </c>
    </row>
    <row r="156" spans="2:8">
      <c r="B156" s="341" t="s">
        <v>583</v>
      </c>
      <c r="C156" s="341">
        <v>1</v>
      </c>
      <c r="D156" s="341" t="s">
        <v>33</v>
      </c>
      <c r="E156" s="363">
        <v>5000</v>
      </c>
      <c r="F156" s="348">
        <v>50</v>
      </c>
      <c r="G156" s="341">
        <f>F156*$G$16</f>
        <v>500</v>
      </c>
      <c r="H156" s="342">
        <f>C156/G156</f>
        <v>2E-3</v>
      </c>
    </row>
    <row r="157" spans="2:8">
      <c r="B157" s="341" t="s">
        <v>584</v>
      </c>
      <c r="C157" s="341">
        <v>1</v>
      </c>
      <c r="D157" s="341" t="s">
        <v>33</v>
      </c>
      <c r="E157" s="363">
        <v>5000</v>
      </c>
      <c r="F157" s="348">
        <v>50</v>
      </c>
      <c r="G157" s="341">
        <f>F157*$G$16</f>
        <v>500</v>
      </c>
      <c r="H157" s="342">
        <f>C157/G157</f>
        <v>2E-3</v>
      </c>
    </row>
    <row r="158" spans="2:8">
      <c r="B158" s="341" t="s">
        <v>585</v>
      </c>
      <c r="C158" s="341">
        <v>2</v>
      </c>
      <c r="D158" s="341" t="s">
        <v>33</v>
      </c>
      <c r="E158" s="363">
        <v>9000</v>
      </c>
      <c r="F158" s="348">
        <v>50</v>
      </c>
      <c r="G158" s="341">
        <f>F158*$G$16</f>
        <v>500</v>
      </c>
      <c r="H158" s="342">
        <f>C158/G158</f>
        <v>4.0000000000000001E-3</v>
      </c>
    </row>
    <row r="159" spans="2:8">
      <c r="B159" s="341" t="s">
        <v>586</v>
      </c>
      <c r="C159" s="341">
        <v>13</v>
      </c>
      <c r="D159" s="341" t="s">
        <v>33</v>
      </c>
      <c r="E159" s="363">
        <v>32500</v>
      </c>
      <c r="F159" s="348">
        <v>50</v>
      </c>
      <c r="G159" s="341">
        <f>F159*$G$16</f>
        <v>500</v>
      </c>
      <c r="H159" s="342">
        <f>C159/G159</f>
        <v>2.5999999999999999E-2</v>
      </c>
    </row>
  </sheetData>
  <mergeCells count="6">
    <mergeCell ref="AP9:AS9"/>
    <mergeCell ref="V9:Y9"/>
    <mergeCell ref="Z9:AC9"/>
    <mergeCell ref="AD9:AG9"/>
    <mergeCell ref="AH9:AK9"/>
    <mergeCell ref="AL9:AO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แบบปร.6</vt:lpstr>
      <vt:lpstr>แบบปร.5 (2)</vt:lpstr>
      <vt:lpstr>แบบปร.5</vt:lpstr>
      <vt:lpstr>ปร.1</vt:lpstr>
      <vt:lpstr>ปร.2</vt:lpstr>
      <vt:lpstr>ปร.3</vt:lpstr>
      <vt:lpstr>แบบปร.4 (2)</vt:lpstr>
      <vt:lpstr>แบบปร.4.1</vt:lpstr>
      <vt:lpstr>แบ่งงวด</vt:lpstr>
      <vt:lpstr>ปร.6</vt:lpstr>
      <vt:lpstr>BOQ ผู้ออกแบบ</vt:lpstr>
      <vt:lpstr>แผนงาน</vt:lpstr>
      <vt:lpstr>หาค่า F</vt:lpstr>
      <vt:lpstr>ข้อกำหนดการใช้งาน</vt:lpstr>
      <vt:lpstr>ปรับลด Truus</vt:lpstr>
      <vt:lpstr>'แบบปร.4 (2)'!Print_Area</vt:lpstr>
      <vt:lpstr>แบบปร.4.1!Print_Area</vt:lpstr>
      <vt:lpstr>แบบปร.5!Print_Area</vt:lpstr>
      <vt:lpstr>'แบบปร.5 (2)'!Print_Area</vt:lpstr>
      <vt:lpstr>ปร.6!Print_Area</vt:lpstr>
      <vt:lpstr>'ปรับลด Truus'!Print_Area</vt:lpstr>
      <vt:lpstr>'แบบปร.4 (2)'!Print_Titles</vt:lpstr>
      <vt:lpstr>แบบปร.4.1!Print_Titles</vt:lpstr>
      <vt:lpstr>ปร.1!Print_Titles</vt:lpstr>
      <vt:lpstr>ปร.2!Print_Titles</vt:lpstr>
      <vt:lpstr>ปร.3!Print_Titles</vt:lpstr>
      <vt:lpstr>'ปรับลด Truus'!Print_Titles</vt:lpstr>
    </vt:vector>
  </TitlesOfParts>
  <Company>Office Design R.I.C.M.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Nisit  Sompatanapong</dc:creator>
  <cp:lastModifiedBy>Windows User</cp:lastModifiedBy>
  <cp:lastPrinted>2017-12-04T08:52:46Z</cp:lastPrinted>
  <dcterms:created xsi:type="dcterms:W3CDTF">2003-03-04T02:40:09Z</dcterms:created>
  <dcterms:modified xsi:type="dcterms:W3CDTF">2017-12-04T08:53:13Z</dcterms:modified>
</cp:coreProperties>
</file>