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005" windowWidth="15225" windowHeight="8190" tabRatio="865" firstSheet="3" activeTab="13"/>
  </bookViews>
  <sheets>
    <sheet name="ปร.1" sheetId="6" state="hidden" r:id="rId1"/>
    <sheet name="ปร.2" sheetId="5" state="hidden" r:id="rId2"/>
    <sheet name="ปร.3" sheetId="11" state="hidden" r:id="rId3"/>
    <sheet name="แบบปร.6 โรงอาหาร" sheetId="24" r:id="rId4"/>
    <sheet name="แบบปร.5.1 โรงอาหาร" sheetId="25" r:id="rId5"/>
    <sheet name="แบบปร.5.2 ครุภัณฑ์ โรงอาหาร" sheetId="27" r:id="rId6"/>
    <sheet name="แบบปร.4.1.1 โรงอาหาร" sheetId="1" r:id="rId7"/>
    <sheet name="แบ่งงวด" sheetId="20" state="hidden" r:id="rId8"/>
    <sheet name="ปร.6" sheetId="12" state="hidden" r:id="rId9"/>
    <sheet name="BOQ ผู้ออกแบบ" sheetId="17" state="hidden" r:id="rId10"/>
    <sheet name="แผนงาน" sheetId="19" state="hidden" r:id="rId11"/>
    <sheet name="หาค่า F" sheetId="9" state="hidden" r:id="rId12"/>
    <sheet name="ข้อกำหนดการใช้งาน" sheetId="13" state="hidden" r:id="rId13"/>
    <sheet name="แบบปร.4.2 ครุภัณฑ์ สำนักงาน" sheetId="26" r:id="rId14"/>
    <sheet name="แบบปร.6 B " sheetId="28" state="hidden" r:id="rId15"/>
    <sheet name="แบบปร.5.1 B" sheetId="29" state="hidden" r:id="rId16"/>
    <sheet name="แบบปร.5.2 ครุภัณฑ์ B" sheetId="30" state="hidden" r:id="rId17"/>
    <sheet name="แบบปร.4.1 B" sheetId="31" state="hidden" r:id="rId18"/>
    <sheet name="แบบปร.4.2 ครุภัณฑ์ B" sheetId="32" state="hidden" r:id="rId19"/>
    <sheet name="แบบปร.6 C" sheetId="33" state="hidden" r:id="rId20"/>
    <sheet name="แบบปร.5.1 C" sheetId="34" state="hidden" r:id="rId21"/>
    <sheet name="แบบปร.5.2 ครุภัณฑ์ C" sheetId="35" state="hidden" r:id="rId22"/>
    <sheet name="แบบปร.4.1C" sheetId="36" state="hidden" r:id="rId23"/>
    <sheet name="แบบปร.4.2 ครุภัณฑ์ C" sheetId="37" state="hidden" r:id="rId24"/>
    <sheet name="ปรับลด Truus" sheetId="22" state="hidden" r:id="rId25"/>
  </sheets>
  <externalReferences>
    <externalReference r:id="rId26"/>
    <externalReference r:id="rId27"/>
  </externalReferences>
  <definedNames>
    <definedName name="_day1" localSheetId="17">#REF!</definedName>
    <definedName name="_day1" localSheetId="22">#REF!</definedName>
    <definedName name="_day1" localSheetId="18">#REF!</definedName>
    <definedName name="_day1" localSheetId="23">#REF!</definedName>
    <definedName name="_day1" localSheetId="13">#REF!</definedName>
    <definedName name="_day1" localSheetId="15">#REF!</definedName>
    <definedName name="_day1" localSheetId="20">#REF!</definedName>
    <definedName name="_day1" localSheetId="16">#REF!</definedName>
    <definedName name="_day1" localSheetId="21">#REF!</definedName>
    <definedName name="_day1" localSheetId="5">#REF!</definedName>
    <definedName name="_day1" localSheetId="14">#REF!</definedName>
    <definedName name="_day1" localSheetId="19">#REF!</definedName>
    <definedName name="_day1" localSheetId="24">#REF!</definedName>
    <definedName name="_day1">#REF!</definedName>
    <definedName name="_day10" localSheetId="17">#REF!</definedName>
    <definedName name="_day10" localSheetId="22">#REF!</definedName>
    <definedName name="_day10" localSheetId="18">#REF!</definedName>
    <definedName name="_day10" localSheetId="23">#REF!</definedName>
    <definedName name="_day10" localSheetId="13">#REF!</definedName>
    <definedName name="_day10" localSheetId="15">#REF!</definedName>
    <definedName name="_day10" localSheetId="20">#REF!</definedName>
    <definedName name="_day10" localSheetId="16">#REF!</definedName>
    <definedName name="_day10" localSheetId="21">#REF!</definedName>
    <definedName name="_day10" localSheetId="5">#REF!</definedName>
    <definedName name="_day10" localSheetId="14">#REF!</definedName>
    <definedName name="_day10" localSheetId="19">#REF!</definedName>
    <definedName name="_day10" localSheetId="24">#REF!</definedName>
    <definedName name="_day10">#REF!</definedName>
    <definedName name="_day11" localSheetId="17">#REF!</definedName>
    <definedName name="_day11" localSheetId="22">#REF!</definedName>
    <definedName name="_day11" localSheetId="18">#REF!</definedName>
    <definedName name="_day11" localSheetId="23">#REF!</definedName>
    <definedName name="_day11" localSheetId="13">#REF!</definedName>
    <definedName name="_day11" localSheetId="15">#REF!</definedName>
    <definedName name="_day11" localSheetId="20">#REF!</definedName>
    <definedName name="_day11" localSheetId="16">#REF!</definedName>
    <definedName name="_day11" localSheetId="21">#REF!</definedName>
    <definedName name="_day11" localSheetId="5">#REF!</definedName>
    <definedName name="_day11" localSheetId="14">#REF!</definedName>
    <definedName name="_day11" localSheetId="19">#REF!</definedName>
    <definedName name="_day11" localSheetId="24">#REF!</definedName>
    <definedName name="_day11">#REF!</definedName>
    <definedName name="_day12" localSheetId="17">#REF!</definedName>
    <definedName name="_day12" localSheetId="22">#REF!</definedName>
    <definedName name="_day12" localSheetId="18">#REF!</definedName>
    <definedName name="_day12" localSheetId="23">#REF!</definedName>
    <definedName name="_day12" localSheetId="13">#REF!</definedName>
    <definedName name="_day12" localSheetId="15">#REF!</definedName>
    <definedName name="_day12" localSheetId="20">#REF!</definedName>
    <definedName name="_day12" localSheetId="16">#REF!</definedName>
    <definedName name="_day12" localSheetId="21">#REF!</definedName>
    <definedName name="_day12" localSheetId="5">#REF!</definedName>
    <definedName name="_day12" localSheetId="14">#REF!</definedName>
    <definedName name="_day12" localSheetId="19">#REF!</definedName>
    <definedName name="_day12" localSheetId="24">#REF!</definedName>
    <definedName name="_day12">#REF!</definedName>
    <definedName name="_day13" localSheetId="17">#REF!</definedName>
    <definedName name="_day13" localSheetId="22">#REF!</definedName>
    <definedName name="_day13" localSheetId="18">#REF!</definedName>
    <definedName name="_day13" localSheetId="23">#REF!</definedName>
    <definedName name="_day13" localSheetId="13">#REF!</definedName>
    <definedName name="_day13" localSheetId="15">#REF!</definedName>
    <definedName name="_day13" localSheetId="20">#REF!</definedName>
    <definedName name="_day13" localSheetId="16">#REF!</definedName>
    <definedName name="_day13" localSheetId="21">#REF!</definedName>
    <definedName name="_day13" localSheetId="5">#REF!</definedName>
    <definedName name="_day13" localSheetId="14">#REF!</definedName>
    <definedName name="_day13" localSheetId="19">#REF!</definedName>
    <definedName name="_day13" localSheetId="24">#REF!</definedName>
    <definedName name="_day13">#REF!</definedName>
    <definedName name="_day19" localSheetId="17">#REF!</definedName>
    <definedName name="_day19" localSheetId="22">#REF!</definedName>
    <definedName name="_day19" localSheetId="18">#REF!</definedName>
    <definedName name="_day19" localSheetId="23">#REF!</definedName>
    <definedName name="_day19" localSheetId="13">#REF!</definedName>
    <definedName name="_day19" localSheetId="15">#REF!</definedName>
    <definedName name="_day19" localSheetId="20">#REF!</definedName>
    <definedName name="_day19" localSheetId="16">#REF!</definedName>
    <definedName name="_day19" localSheetId="21">#REF!</definedName>
    <definedName name="_day19" localSheetId="5">#REF!</definedName>
    <definedName name="_day19" localSheetId="14">#REF!</definedName>
    <definedName name="_day19" localSheetId="19">#REF!</definedName>
    <definedName name="_day19" localSheetId="24">#REF!</definedName>
    <definedName name="_day19">#REF!</definedName>
    <definedName name="_day2" localSheetId="17">#REF!</definedName>
    <definedName name="_day2" localSheetId="22">#REF!</definedName>
    <definedName name="_day2" localSheetId="18">#REF!</definedName>
    <definedName name="_day2" localSheetId="23">#REF!</definedName>
    <definedName name="_day2" localSheetId="13">#REF!</definedName>
    <definedName name="_day2" localSheetId="15">#REF!</definedName>
    <definedName name="_day2" localSheetId="20">#REF!</definedName>
    <definedName name="_day2" localSheetId="16">#REF!</definedName>
    <definedName name="_day2" localSheetId="21">#REF!</definedName>
    <definedName name="_day2" localSheetId="5">#REF!</definedName>
    <definedName name="_day2" localSheetId="14">#REF!</definedName>
    <definedName name="_day2" localSheetId="19">#REF!</definedName>
    <definedName name="_day2" localSheetId="24">#REF!</definedName>
    <definedName name="_day2">#REF!</definedName>
    <definedName name="_day3" localSheetId="17">#REF!</definedName>
    <definedName name="_day3" localSheetId="22">#REF!</definedName>
    <definedName name="_day3" localSheetId="18">#REF!</definedName>
    <definedName name="_day3" localSheetId="23">#REF!</definedName>
    <definedName name="_day3" localSheetId="13">#REF!</definedName>
    <definedName name="_day3" localSheetId="15">#REF!</definedName>
    <definedName name="_day3" localSheetId="20">#REF!</definedName>
    <definedName name="_day3" localSheetId="16">#REF!</definedName>
    <definedName name="_day3" localSheetId="21">#REF!</definedName>
    <definedName name="_day3" localSheetId="5">#REF!</definedName>
    <definedName name="_day3" localSheetId="14">#REF!</definedName>
    <definedName name="_day3" localSheetId="19">#REF!</definedName>
    <definedName name="_day3" localSheetId="24">#REF!</definedName>
    <definedName name="_day3">#REF!</definedName>
    <definedName name="_day4" localSheetId="17">#REF!</definedName>
    <definedName name="_day4" localSheetId="22">#REF!</definedName>
    <definedName name="_day4" localSheetId="18">#REF!</definedName>
    <definedName name="_day4" localSheetId="23">#REF!</definedName>
    <definedName name="_day4" localSheetId="13">#REF!</definedName>
    <definedName name="_day4" localSheetId="15">#REF!</definedName>
    <definedName name="_day4" localSheetId="20">#REF!</definedName>
    <definedName name="_day4" localSheetId="16">#REF!</definedName>
    <definedName name="_day4" localSheetId="21">#REF!</definedName>
    <definedName name="_day4" localSheetId="5">#REF!</definedName>
    <definedName name="_day4" localSheetId="14">#REF!</definedName>
    <definedName name="_day4" localSheetId="19">#REF!</definedName>
    <definedName name="_day4" localSheetId="24">#REF!</definedName>
    <definedName name="_day4">#REF!</definedName>
    <definedName name="_day5" localSheetId="17">#REF!</definedName>
    <definedName name="_day5" localSheetId="22">#REF!</definedName>
    <definedName name="_day5" localSheetId="18">#REF!</definedName>
    <definedName name="_day5" localSheetId="23">#REF!</definedName>
    <definedName name="_day5" localSheetId="13">#REF!</definedName>
    <definedName name="_day5" localSheetId="15">#REF!</definedName>
    <definedName name="_day5" localSheetId="20">#REF!</definedName>
    <definedName name="_day5" localSheetId="16">#REF!</definedName>
    <definedName name="_day5" localSheetId="21">#REF!</definedName>
    <definedName name="_day5" localSheetId="5">#REF!</definedName>
    <definedName name="_day5" localSheetId="14">#REF!</definedName>
    <definedName name="_day5" localSheetId="19">#REF!</definedName>
    <definedName name="_day5" localSheetId="24">#REF!</definedName>
    <definedName name="_day5">#REF!</definedName>
    <definedName name="_day6" localSheetId="17">#REF!</definedName>
    <definedName name="_day6" localSheetId="22">#REF!</definedName>
    <definedName name="_day6" localSheetId="18">#REF!</definedName>
    <definedName name="_day6" localSheetId="23">#REF!</definedName>
    <definedName name="_day6" localSheetId="13">#REF!</definedName>
    <definedName name="_day6" localSheetId="15">#REF!</definedName>
    <definedName name="_day6" localSheetId="20">#REF!</definedName>
    <definedName name="_day6" localSheetId="16">#REF!</definedName>
    <definedName name="_day6" localSheetId="21">#REF!</definedName>
    <definedName name="_day6" localSheetId="5">#REF!</definedName>
    <definedName name="_day6" localSheetId="14">#REF!</definedName>
    <definedName name="_day6" localSheetId="19">#REF!</definedName>
    <definedName name="_day6" localSheetId="24">#REF!</definedName>
    <definedName name="_day6">#REF!</definedName>
    <definedName name="_day7" localSheetId="17">#REF!</definedName>
    <definedName name="_day7" localSheetId="22">#REF!</definedName>
    <definedName name="_day7" localSheetId="18">#REF!</definedName>
    <definedName name="_day7" localSheetId="23">#REF!</definedName>
    <definedName name="_day7" localSheetId="13">#REF!</definedName>
    <definedName name="_day7" localSheetId="15">#REF!</definedName>
    <definedName name="_day7" localSheetId="20">#REF!</definedName>
    <definedName name="_day7" localSheetId="16">#REF!</definedName>
    <definedName name="_day7" localSheetId="21">#REF!</definedName>
    <definedName name="_day7" localSheetId="5">#REF!</definedName>
    <definedName name="_day7" localSheetId="14">#REF!</definedName>
    <definedName name="_day7" localSheetId="19">#REF!</definedName>
    <definedName name="_day7" localSheetId="24">#REF!</definedName>
    <definedName name="_day7">#REF!</definedName>
    <definedName name="_day8" localSheetId="17">#REF!</definedName>
    <definedName name="_day8" localSheetId="22">#REF!</definedName>
    <definedName name="_day8" localSheetId="18">#REF!</definedName>
    <definedName name="_day8" localSheetId="23">#REF!</definedName>
    <definedName name="_day8" localSheetId="13">#REF!</definedName>
    <definedName name="_day8" localSheetId="15">#REF!</definedName>
    <definedName name="_day8" localSheetId="20">#REF!</definedName>
    <definedName name="_day8" localSheetId="16">#REF!</definedName>
    <definedName name="_day8" localSheetId="21">#REF!</definedName>
    <definedName name="_day8" localSheetId="5">#REF!</definedName>
    <definedName name="_day8" localSheetId="14">#REF!</definedName>
    <definedName name="_day8" localSheetId="19">#REF!</definedName>
    <definedName name="_day8" localSheetId="24">#REF!</definedName>
    <definedName name="_day8">#REF!</definedName>
    <definedName name="_day9" localSheetId="17">#REF!</definedName>
    <definedName name="_day9" localSheetId="22">#REF!</definedName>
    <definedName name="_day9" localSheetId="18">#REF!</definedName>
    <definedName name="_day9" localSheetId="23">#REF!</definedName>
    <definedName name="_day9" localSheetId="13">#REF!</definedName>
    <definedName name="_day9" localSheetId="15">#REF!</definedName>
    <definedName name="_day9" localSheetId="20">#REF!</definedName>
    <definedName name="_day9" localSheetId="16">#REF!</definedName>
    <definedName name="_day9" localSheetId="21">#REF!</definedName>
    <definedName name="_day9" localSheetId="5">#REF!</definedName>
    <definedName name="_day9" localSheetId="14">#REF!</definedName>
    <definedName name="_day9" localSheetId="19">#REF!</definedName>
    <definedName name="_day9" localSheetId="24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7">#REF!</definedName>
    <definedName name="cost1" localSheetId="22">#REF!</definedName>
    <definedName name="cost1" localSheetId="18">#REF!</definedName>
    <definedName name="cost1" localSheetId="23">#REF!</definedName>
    <definedName name="cost1" localSheetId="13">#REF!</definedName>
    <definedName name="cost1" localSheetId="15">#REF!</definedName>
    <definedName name="cost1" localSheetId="20">#REF!</definedName>
    <definedName name="cost1" localSheetId="16">#REF!</definedName>
    <definedName name="cost1" localSheetId="21">#REF!</definedName>
    <definedName name="cost1" localSheetId="5">#REF!</definedName>
    <definedName name="cost1" localSheetId="14">#REF!</definedName>
    <definedName name="cost1" localSheetId="19">#REF!</definedName>
    <definedName name="cost1" localSheetId="24">#REF!</definedName>
    <definedName name="cost1">#REF!</definedName>
    <definedName name="cost10" localSheetId="17">#REF!</definedName>
    <definedName name="cost10" localSheetId="22">#REF!</definedName>
    <definedName name="cost10" localSheetId="18">#REF!</definedName>
    <definedName name="cost10" localSheetId="23">#REF!</definedName>
    <definedName name="cost10" localSheetId="13">#REF!</definedName>
    <definedName name="cost10" localSheetId="15">#REF!</definedName>
    <definedName name="cost10" localSheetId="20">#REF!</definedName>
    <definedName name="cost10" localSheetId="16">#REF!</definedName>
    <definedName name="cost10" localSheetId="21">#REF!</definedName>
    <definedName name="cost10" localSheetId="5">#REF!</definedName>
    <definedName name="cost10" localSheetId="14">#REF!</definedName>
    <definedName name="cost10" localSheetId="19">#REF!</definedName>
    <definedName name="cost10" localSheetId="24">#REF!</definedName>
    <definedName name="cost10">#REF!</definedName>
    <definedName name="cost11" localSheetId="17">#REF!</definedName>
    <definedName name="cost11" localSheetId="22">#REF!</definedName>
    <definedName name="cost11" localSheetId="18">#REF!</definedName>
    <definedName name="cost11" localSheetId="23">#REF!</definedName>
    <definedName name="cost11" localSheetId="13">#REF!</definedName>
    <definedName name="cost11" localSheetId="15">#REF!</definedName>
    <definedName name="cost11" localSheetId="20">#REF!</definedName>
    <definedName name="cost11" localSheetId="16">#REF!</definedName>
    <definedName name="cost11" localSheetId="21">#REF!</definedName>
    <definedName name="cost11" localSheetId="5">#REF!</definedName>
    <definedName name="cost11" localSheetId="14">#REF!</definedName>
    <definedName name="cost11" localSheetId="19">#REF!</definedName>
    <definedName name="cost11" localSheetId="24">#REF!</definedName>
    <definedName name="cost11">#REF!</definedName>
    <definedName name="cost12" localSheetId="17">#REF!</definedName>
    <definedName name="cost12" localSheetId="22">#REF!</definedName>
    <definedName name="cost12" localSheetId="18">#REF!</definedName>
    <definedName name="cost12" localSheetId="23">#REF!</definedName>
    <definedName name="cost12" localSheetId="13">#REF!</definedName>
    <definedName name="cost12" localSheetId="15">#REF!</definedName>
    <definedName name="cost12" localSheetId="20">#REF!</definedName>
    <definedName name="cost12" localSheetId="16">#REF!</definedName>
    <definedName name="cost12" localSheetId="21">#REF!</definedName>
    <definedName name="cost12" localSheetId="5">#REF!</definedName>
    <definedName name="cost12" localSheetId="14">#REF!</definedName>
    <definedName name="cost12" localSheetId="19">#REF!</definedName>
    <definedName name="cost12" localSheetId="24">#REF!</definedName>
    <definedName name="cost12">#REF!</definedName>
    <definedName name="cost13" localSheetId="17">#REF!</definedName>
    <definedName name="cost13" localSheetId="22">#REF!</definedName>
    <definedName name="cost13" localSheetId="18">#REF!</definedName>
    <definedName name="cost13" localSheetId="23">#REF!</definedName>
    <definedName name="cost13" localSheetId="13">#REF!</definedName>
    <definedName name="cost13" localSheetId="15">#REF!</definedName>
    <definedName name="cost13" localSheetId="20">#REF!</definedName>
    <definedName name="cost13" localSheetId="16">#REF!</definedName>
    <definedName name="cost13" localSheetId="21">#REF!</definedName>
    <definedName name="cost13" localSheetId="5">#REF!</definedName>
    <definedName name="cost13" localSheetId="14">#REF!</definedName>
    <definedName name="cost13" localSheetId="19">#REF!</definedName>
    <definedName name="cost13" localSheetId="24">#REF!</definedName>
    <definedName name="cost13">#REF!</definedName>
    <definedName name="cost2" localSheetId="17">#REF!</definedName>
    <definedName name="cost2" localSheetId="22">#REF!</definedName>
    <definedName name="cost2" localSheetId="18">#REF!</definedName>
    <definedName name="cost2" localSheetId="23">#REF!</definedName>
    <definedName name="cost2" localSheetId="13">#REF!</definedName>
    <definedName name="cost2" localSheetId="15">#REF!</definedName>
    <definedName name="cost2" localSheetId="20">#REF!</definedName>
    <definedName name="cost2" localSheetId="16">#REF!</definedName>
    <definedName name="cost2" localSheetId="21">#REF!</definedName>
    <definedName name="cost2" localSheetId="5">#REF!</definedName>
    <definedName name="cost2" localSheetId="14">#REF!</definedName>
    <definedName name="cost2" localSheetId="19">#REF!</definedName>
    <definedName name="cost2" localSheetId="24">#REF!</definedName>
    <definedName name="cost2">#REF!</definedName>
    <definedName name="cost3" localSheetId="17">#REF!</definedName>
    <definedName name="cost3" localSheetId="22">#REF!</definedName>
    <definedName name="cost3" localSheetId="18">#REF!</definedName>
    <definedName name="cost3" localSheetId="23">#REF!</definedName>
    <definedName name="cost3" localSheetId="13">#REF!</definedName>
    <definedName name="cost3" localSheetId="15">#REF!</definedName>
    <definedName name="cost3" localSheetId="20">#REF!</definedName>
    <definedName name="cost3" localSheetId="16">#REF!</definedName>
    <definedName name="cost3" localSheetId="21">#REF!</definedName>
    <definedName name="cost3" localSheetId="5">#REF!</definedName>
    <definedName name="cost3" localSheetId="14">#REF!</definedName>
    <definedName name="cost3" localSheetId="19">#REF!</definedName>
    <definedName name="cost3" localSheetId="24">#REF!</definedName>
    <definedName name="cost3">#REF!</definedName>
    <definedName name="cost4" localSheetId="17">#REF!</definedName>
    <definedName name="cost4" localSheetId="22">#REF!</definedName>
    <definedName name="cost4" localSheetId="18">#REF!</definedName>
    <definedName name="cost4" localSheetId="23">#REF!</definedName>
    <definedName name="cost4" localSheetId="13">#REF!</definedName>
    <definedName name="cost4" localSheetId="15">#REF!</definedName>
    <definedName name="cost4" localSheetId="20">#REF!</definedName>
    <definedName name="cost4" localSheetId="16">#REF!</definedName>
    <definedName name="cost4" localSheetId="21">#REF!</definedName>
    <definedName name="cost4" localSheetId="5">#REF!</definedName>
    <definedName name="cost4" localSheetId="14">#REF!</definedName>
    <definedName name="cost4" localSheetId="19">#REF!</definedName>
    <definedName name="cost4" localSheetId="24">#REF!</definedName>
    <definedName name="cost4">#REF!</definedName>
    <definedName name="cost5" localSheetId="17">#REF!</definedName>
    <definedName name="cost5" localSheetId="22">#REF!</definedName>
    <definedName name="cost5" localSheetId="18">#REF!</definedName>
    <definedName name="cost5" localSheetId="23">#REF!</definedName>
    <definedName name="cost5" localSheetId="13">#REF!</definedName>
    <definedName name="cost5" localSheetId="15">#REF!</definedName>
    <definedName name="cost5" localSheetId="20">#REF!</definedName>
    <definedName name="cost5" localSheetId="16">#REF!</definedName>
    <definedName name="cost5" localSheetId="21">#REF!</definedName>
    <definedName name="cost5" localSheetId="5">#REF!</definedName>
    <definedName name="cost5" localSheetId="14">#REF!</definedName>
    <definedName name="cost5" localSheetId="19">#REF!</definedName>
    <definedName name="cost5" localSheetId="24">#REF!</definedName>
    <definedName name="cost5">#REF!</definedName>
    <definedName name="cost6" localSheetId="17">#REF!</definedName>
    <definedName name="cost6" localSheetId="22">#REF!</definedName>
    <definedName name="cost6" localSheetId="18">#REF!</definedName>
    <definedName name="cost6" localSheetId="23">#REF!</definedName>
    <definedName name="cost6" localSheetId="13">#REF!</definedName>
    <definedName name="cost6" localSheetId="15">#REF!</definedName>
    <definedName name="cost6" localSheetId="20">#REF!</definedName>
    <definedName name="cost6" localSheetId="16">#REF!</definedName>
    <definedName name="cost6" localSheetId="21">#REF!</definedName>
    <definedName name="cost6" localSheetId="5">#REF!</definedName>
    <definedName name="cost6" localSheetId="14">#REF!</definedName>
    <definedName name="cost6" localSheetId="19">#REF!</definedName>
    <definedName name="cost6" localSheetId="24">#REF!</definedName>
    <definedName name="cost6">#REF!</definedName>
    <definedName name="cost7" localSheetId="17">#REF!</definedName>
    <definedName name="cost7" localSheetId="22">#REF!</definedName>
    <definedName name="cost7" localSheetId="18">#REF!</definedName>
    <definedName name="cost7" localSheetId="23">#REF!</definedName>
    <definedName name="cost7" localSheetId="13">#REF!</definedName>
    <definedName name="cost7" localSheetId="15">#REF!</definedName>
    <definedName name="cost7" localSheetId="20">#REF!</definedName>
    <definedName name="cost7" localSheetId="16">#REF!</definedName>
    <definedName name="cost7" localSheetId="21">#REF!</definedName>
    <definedName name="cost7" localSheetId="5">#REF!</definedName>
    <definedName name="cost7" localSheetId="14">#REF!</definedName>
    <definedName name="cost7" localSheetId="19">#REF!</definedName>
    <definedName name="cost7" localSheetId="24">#REF!</definedName>
    <definedName name="cost7">#REF!</definedName>
    <definedName name="cost8" localSheetId="17">#REF!</definedName>
    <definedName name="cost8" localSheetId="22">#REF!</definedName>
    <definedName name="cost8" localSheetId="18">#REF!</definedName>
    <definedName name="cost8" localSheetId="23">#REF!</definedName>
    <definedName name="cost8" localSheetId="13">#REF!</definedName>
    <definedName name="cost8" localSheetId="15">#REF!</definedName>
    <definedName name="cost8" localSheetId="20">#REF!</definedName>
    <definedName name="cost8" localSheetId="16">#REF!</definedName>
    <definedName name="cost8" localSheetId="21">#REF!</definedName>
    <definedName name="cost8" localSheetId="5">#REF!</definedName>
    <definedName name="cost8" localSheetId="14">#REF!</definedName>
    <definedName name="cost8" localSheetId="19">#REF!</definedName>
    <definedName name="cost8" localSheetId="24">#REF!</definedName>
    <definedName name="cost8">#REF!</definedName>
    <definedName name="cost9" localSheetId="17">#REF!</definedName>
    <definedName name="cost9" localSheetId="22">#REF!</definedName>
    <definedName name="cost9" localSheetId="18">#REF!</definedName>
    <definedName name="cost9" localSheetId="23">#REF!</definedName>
    <definedName name="cost9" localSheetId="13">#REF!</definedName>
    <definedName name="cost9" localSheetId="15">#REF!</definedName>
    <definedName name="cost9" localSheetId="20">#REF!</definedName>
    <definedName name="cost9" localSheetId="16">#REF!</definedName>
    <definedName name="cost9" localSheetId="21">#REF!</definedName>
    <definedName name="cost9" localSheetId="5">#REF!</definedName>
    <definedName name="cost9" localSheetId="14">#REF!</definedName>
    <definedName name="cost9" localSheetId="19">#REF!</definedName>
    <definedName name="cost9" localSheetId="24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ie">#REF!</definedName>
    <definedName name="l">#REF!</definedName>
    <definedName name="LLOOO" localSheetId="17">#REF!</definedName>
    <definedName name="LLOOO" localSheetId="22">#REF!</definedName>
    <definedName name="LLOOO" localSheetId="18">#REF!</definedName>
    <definedName name="LLOOO" localSheetId="23">#REF!</definedName>
    <definedName name="LLOOO" localSheetId="13">#REF!</definedName>
    <definedName name="LLOOO" localSheetId="15">#REF!</definedName>
    <definedName name="LLOOO" localSheetId="20">#REF!</definedName>
    <definedName name="LLOOO" localSheetId="16">#REF!</definedName>
    <definedName name="LLOOO" localSheetId="21">#REF!</definedName>
    <definedName name="LLOOO" localSheetId="5">#REF!</definedName>
    <definedName name="LLOOO" localSheetId="14">#REF!</definedName>
    <definedName name="LLOOO" localSheetId="19">#REF!</definedName>
    <definedName name="LLOOO" localSheetId="24">#REF!</definedName>
    <definedName name="LLOOO">#REF!</definedName>
    <definedName name="nuy">#REF!</definedName>
    <definedName name="PercentA">#REF!</definedName>
    <definedName name="_xlnm.Print_Area" localSheetId="17">'แบบปร.4.1 B'!$A$1:$Q$148</definedName>
    <definedName name="_xlnm.Print_Area" localSheetId="6">'แบบปร.4.1.1 โรงอาหาร'!$A$1:$K$68</definedName>
    <definedName name="_xlnm.Print_Area" localSheetId="22">แบบปร.4.1C!$A$1:$Q$147</definedName>
    <definedName name="_xlnm.Print_Area" localSheetId="18">'แบบปร.4.2 ครุภัณฑ์ B'!$A$1:$Q$101</definedName>
    <definedName name="_xlnm.Print_Area" localSheetId="23">'แบบปร.4.2 ครุภัณฑ์ C'!$A$1:$Q$83</definedName>
    <definedName name="_xlnm.Print_Area" localSheetId="13">'แบบปร.4.2 ครุภัณฑ์ สำนักงาน'!$A$1:$K$65</definedName>
    <definedName name="_xlnm.Print_Area" localSheetId="15">'แบบปร.5.1 B'!$A$1:$H$43</definedName>
    <definedName name="_xlnm.Print_Area" localSheetId="20">'แบบปร.5.1 C'!$A$1:$H$43</definedName>
    <definedName name="_xlnm.Print_Area" localSheetId="4">'แบบปร.5.1 โรงอาหาร'!$A$1:$H$45</definedName>
    <definedName name="_xlnm.Print_Area" localSheetId="16">'แบบปร.5.2 ครุภัณฑ์ B'!$A$1:$F$43</definedName>
    <definedName name="_xlnm.Print_Area" localSheetId="21">'แบบปร.5.2 ครุภัณฑ์ C'!$A$1:$F$43</definedName>
    <definedName name="_xlnm.Print_Area" localSheetId="5">'แบบปร.5.2 ครุภัณฑ์ โรงอาหาร'!$A$1:$F$40</definedName>
    <definedName name="_xlnm.Print_Area" localSheetId="14">'แบบปร.6 B '!$A$1:$F$39</definedName>
    <definedName name="_xlnm.Print_Area" localSheetId="19">'แบบปร.6 C'!$A$1:$F$39</definedName>
    <definedName name="_xlnm.Print_Area" localSheetId="3">'แบบปร.6 โรงอาหาร'!$A$1:$F$41</definedName>
    <definedName name="_xlnm.Print_Area" localSheetId="8">ปร.6!$A$1:$D$35</definedName>
    <definedName name="_xlnm.Print_Area" localSheetId="24">'ปรับลด Truus'!$A$1:$Q$50</definedName>
    <definedName name="_xlnm.Print_Area" localSheetId="11">#REF!</definedName>
    <definedName name="_xlnm.Print_Area">#REF!</definedName>
    <definedName name="PRINT_AREA_MI" localSheetId="17">#REF!</definedName>
    <definedName name="PRINT_AREA_MI" localSheetId="22">#REF!</definedName>
    <definedName name="PRINT_AREA_MI" localSheetId="18">#REF!</definedName>
    <definedName name="PRINT_AREA_MI" localSheetId="23">#REF!</definedName>
    <definedName name="PRINT_AREA_MI" localSheetId="13">#REF!</definedName>
    <definedName name="PRINT_AREA_MI" localSheetId="15">#REF!</definedName>
    <definedName name="PRINT_AREA_MI" localSheetId="20">#REF!</definedName>
    <definedName name="PRINT_AREA_MI" localSheetId="16">#REF!</definedName>
    <definedName name="PRINT_AREA_MI" localSheetId="21">#REF!</definedName>
    <definedName name="PRINT_AREA_MI" localSheetId="5">#REF!</definedName>
    <definedName name="PRINT_AREA_MI" localSheetId="14">#REF!</definedName>
    <definedName name="PRINT_AREA_MI" localSheetId="19">#REF!</definedName>
    <definedName name="PRINT_AREA_MI" localSheetId="24">#REF!</definedName>
    <definedName name="PRINT_AREA_MI">#REF!</definedName>
    <definedName name="_xlnm.Print_Titles" localSheetId="17">'แบบปร.4.1 B'!$1:$8</definedName>
    <definedName name="_xlnm.Print_Titles" localSheetId="6">'แบบปร.4.1.1 โรงอาหาร'!$1:$8</definedName>
    <definedName name="_xlnm.Print_Titles" localSheetId="22">แบบปร.4.1C!$1:$8</definedName>
    <definedName name="_xlnm.Print_Titles" localSheetId="18">'แบบปร.4.2 ครุภัณฑ์ B'!$1:$8</definedName>
    <definedName name="_xlnm.Print_Titles" localSheetId="23">'แบบปร.4.2 ครุภัณฑ์ C'!$1:$8</definedName>
    <definedName name="_xlnm.Print_Titles" localSheetId="13">'แบบปร.4.2 ครุภัณฑ์ สำนักงาน'!$1:$8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24">'ปรับลด Truus'!$1:$6</definedName>
    <definedName name="s">#REF!</definedName>
    <definedName name="กกกกก" localSheetId="17">#REF!</definedName>
    <definedName name="กกกกก" localSheetId="22">#REF!</definedName>
    <definedName name="กกกกก" localSheetId="18">#REF!</definedName>
    <definedName name="กกกกก" localSheetId="23">#REF!</definedName>
    <definedName name="กกกกก" localSheetId="13">#REF!</definedName>
    <definedName name="กกกกก" localSheetId="15">#REF!</definedName>
    <definedName name="กกกกก" localSheetId="20">#REF!</definedName>
    <definedName name="กกกกก" localSheetId="16">#REF!</definedName>
    <definedName name="กกกกก" localSheetId="21">#REF!</definedName>
    <definedName name="กกกกก" localSheetId="5">#REF!</definedName>
    <definedName name="กกกกก" localSheetId="14">#REF!</definedName>
    <definedName name="กกกกก" localSheetId="19">#REF!</definedName>
    <definedName name="กกกกก" localSheetId="24">#REF!</definedName>
    <definedName name="กกกกก">#REF!</definedName>
    <definedName name="งานทั่วไป" localSheetId="17">[1]ภูมิทัศน์!#REF!</definedName>
    <definedName name="งานทั่วไป" localSheetId="22">[1]ภูมิทัศน์!#REF!</definedName>
    <definedName name="งานทั่วไป" localSheetId="18">[1]ภูมิทัศน์!#REF!</definedName>
    <definedName name="งานทั่วไป" localSheetId="23">[1]ภูมิทัศน์!#REF!</definedName>
    <definedName name="งานทั่วไป" localSheetId="13">[1]ภูมิทัศน์!#REF!</definedName>
    <definedName name="งานทั่วไป" localSheetId="15">[1]ภูมิทัศน์!#REF!</definedName>
    <definedName name="งานทั่วไป" localSheetId="20">[1]ภูมิทัศน์!#REF!</definedName>
    <definedName name="งานทั่วไป" localSheetId="16">[1]ภูมิทัศน์!#REF!</definedName>
    <definedName name="งานทั่วไป" localSheetId="21">[1]ภูมิทัศน์!#REF!</definedName>
    <definedName name="งานทั่วไป" localSheetId="5">[1]ภูมิทัศน์!#REF!</definedName>
    <definedName name="งานทั่วไป" localSheetId="14">[1]ภูมิทัศน์!#REF!</definedName>
    <definedName name="งานทั่วไป" localSheetId="19">[1]ภูมิทัศน์!#REF!</definedName>
    <definedName name="งานทั่วไป" localSheetId="24">[1]ภูมิทัศน์!#REF!</definedName>
    <definedName name="งานทั่วไป">[1]ภูมิทัศน์!#REF!</definedName>
    <definedName name="งานบัวเชิงผนัง" localSheetId="17">[1]ภูมิทัศน์!#REF!</definedName>
    <definedName name="งานบัวเชิงผนัง" localSheetId="22">[1]ภูมิทัศน์!#REF!</definedName>
    <definedName name="งานบัวเชิงผนัง" localSheetId="18">[1]ภูมิทัศน์!#REF!</definedName>
    <definedName name="งานบัวเชิงผนัง" localSheetId="23">[1]ภูมิทัศน์!#REF!</definedName>
    <definedName name="งานบัวเชิงผนัง" localSheetId="13">[1]ภูมิทัศน์!#REF!</definedName>
    <definedName name="งานบัวเชิงผนัง" localSheetId="15">[1]ภูมิทัศน์!#REF!</definedName>
    <definedName name="งานบัวเชิงผนัง" localSheetId="20">[1]ภูมิทัศน์!#REF!</definedName>
    <definedName name="งานบัวเชิงผนัง" localSheetId="16">[1]ภูมิทัศน์!#REF!</definedName>
    <definedName name="งานบัวเชิงผนัง" localSheetId="21">[1]ภูมิทัศน์!#REF!</definedName>
    <definedName name="งานบัวเชิงผนัง" localSheetId="5">[1]ภูมิทัศน์!#REF!</definedName>
    <definedName name="งานบัวเชิงผนัง" localSheetId="14">[1]ภูมิทัศน์!#REF!</definedName>
    <definedName name="งานบัวเชิงผนัง" localSheetId="19">[1]ภูมิทัศน์!#REF!</definedName>
    <definedName name="งานบัวเชิงผนัง" localSheetId="24">[1]ภูมิทัศน์!#REF!</definedName>
    <definedName name="งานบัวเชิงผนัง">[1]ภูมิทัศน์!#REF!</definedName>
    <definedName name="งานประตูหน้าต่าง" localSheetId="17">[1]ภูมิทัศน์!#REF!</definedName>
    <definedName name="งานประตูหน้าต่าง" localSheetId="22">[1]ภูมิทัศน์!#REF!</definedName>
    <definedName name="งานประตูหน้าต่าง" localSheetId="18">[1]ภูมิทัศน์!#REF!</definedName>
    <definedName name="งานประตูหน้าต่าง" localSheetId="23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15">[1]ภูมิทัศน์!#REF!</definedName>
    <definedName name="งานประตูหน้าต่าง" localSheetId="20">[1]ภูมิทัศน์!#REF!</definedName>
    <definedName name="งานประตูหน้าต่าง" localSheetId="16">[1]ภูมิทัศน์!#REF!</definedName>
    <definedName name="งานประตูหน้าต่าง" localSheetId="21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14">[1]ภูมิทัศน์!#REF!</definedName>
    <definedName name="งานประตูหน้าต่าง" localSheetId="19">[1]ภูมิทัศน์!#REF!</definedName>
    <definedName name="งานประตูหน้าต่าง" localSheetId="24">[1]ภูมิทัศน์!#REF!</definedName>
    <definedName name="งานประตูหน้าต่าง">[1]ภูมิทัศน์!#REF!</definedName>
    <definedName name="งานผนัง" localSheetId="17">[1]ภูมิทัศน์!#REF!</definedName>
    <definedName name="งานผนัง" localSheetId="22">[1]ภูมิทัศน์!#REF!</definedName>
    <definedName name="งานผนัง" localSheetId="18">[1]ภูมิทัศน์!#REF!</definedName>
    <definedName name="งานผนัง" localSheetId="23">[1]ภูมิทัศน์!#REF!</definedName>
    <definedName name="งานผนัง" localSheetId="13">[1]ภูมิทัศน์!#REF!</definedName>
    <definedName name="งานผนัง" localSheetId="15">[1]ภูมิทัศน์!#REF!</definedName>
    <definedName name="งานผนัง" localSheetId="20">[1]ภูมิทัศน์!#REF!</definedName>
    <definedName name="งานผนัง" localSheetId="16">[1]ภูมิทัศน์!#REF!</definedName>
    <definedName name="งานผนัง" localSheetId="21">[1]ภูมิทัศน์!#REF!</definedName>
    <definedName name="งานผนัง" localSheetId="5">[1]ภูมิทัศน์!#REF!</definedName>
    <definedName name="งานผนัง" localSheetId="14">[1]ภูมิทัศน์!#REF!</definedName>
    <definedName name="งานผนัง" localSheetId="19">[1]ภูมิทัศน์!#REF!</definedName>
    <definedName name="งานผนัง" localSheetId="24">[1]ภูมิทัศน์!#REF!</definedName>
    <definedName name="งานผนัง">[1]ภูมิทัศน์!#REF!</definedName>
    <definedName name="งานฝ้าเพดาน" localSheetId="17">[1]ภูมิทัศน์!#REF!</definedName>
    <definedName name="งานฝ้าเพดาน" localSheetId="22">[1]ภูมิทัศน์!#REF!</definedName>
    <definedName name="งานฝ้าเพดาน" localSheetId="18">[1]ภูมิทัศน์!#REF!</definedName>
    <definedName name="งานฝ้าเพดาน" localSheetId="23">[1]ภูมิทัศน์!#REF!</definedName>
    <definedName name="งานฝ้าเพดาน" localSheetId="13">[1]ภูมิทัศน์!#REF!</definedName>
    <definedName name="งานฝ้าเพดาน" localSheetId="15">[1]ภูมิทัศน์!#REF!</definedName>
    <definedName name="งานฝ้าเพดาน" localSheetId="20">[1]ภูมิทัศน์!#REF!</definedName>
    <definedName name="งานฝ้าเพดาน" localSheetId="16">[1]ภูมิทัศน์!#REF!</definedName>
    <definedName name="งานฝ้าเพดาน" localSheetId="21">[1]ภูมิทัศน์!#REF!</definedName>
    <definedName name="งานฝ้าเพดาน" localSheetId="5">[1]ภูมิทัศน์!#REF!</definedName>
    <definedName name="งานฝ้าเพดาน" localSheetId="14">[1]ภูมิทัศน์!#REF!</definedName>
    <definedName name="งานฝ้าเพดาน" localSheetId="19">[1]ภูมิทัศน์!#REF!</definedName>
    <definedName name="งานฝ้าเพดาน" localSheetId="24">[1]ภูมิทัศน์!#REF!</definedName>
    <definedName name="งานฝ้าเพดาน">[1]ภูมิทัศน์!#REF!</definedName>
    <definedName name="งานพื้น" localSheetId="17">[1]ภูมิทัศน์!#REF!</definedName>
    <definedName name="งานพื้น" localSheetId="22">[1]ภูมิทัศน์!#REF!</definedName>
    <definedName name="งานพื้น" localSheetId="18">[1]ภูมิทัศน์!#REF!</definedName>
    <definedName name="งานพื้น" localSheetId="23">[1]ภูมิทัศน์!#REF!</definedName>
    <definedName name="งานพื้น" localSheetId="13">[1]ภูมิทัศน์!#REF!</definedName>
    <definedName name="งานพื้น" localSheetId="15">[1]ภูมิทัศน์!#REF!</definedName>
    <definedName name="งานพื้น" localSheetId="20">[1]ภูมิทัศน์!#REF!</definedName>
    <definedName name="งานพื้น" localSheetId="16">[1]ภูมิทัศน์!#REF!</definedName>
    <definedName name="งานพื้น" localSheetId="21">[1]ภูมิทัศน์!#REF!</definedName>
    <definedName name="งานพื้น" localSheetId="5">[1]ภูมิทัศน์!#REF!</definedName>
    <definedName name="งานพื้น" localSheetId="14">[1]ภูมิทัศน์!#REF!</definedName>
    <definedName name="งานพื้น" localSheetId="19">[1]ภูมิทัศน์!#REF!</definedName>
    <definedName name="งานพื้น" localSheetId="24">[1]ภูมิทัศน์!#REF!</definedName>
    <definedName name="งานพื้น">[1]ภูมิทัศน์!#REF!</definedName>
    <definedName name="งานสุขภัณฑ์" localSheetId="17">[1]ภูมิทัศน์!#REF!</definedName>
    <definedName name="งานสุขภัณฑ์" localSheetId="22">[1]ภูมิทัศน์!#REF!</definedName>
    <definedName name="งานสุขภัณฑ์" localSheetId="18">[1]ภูมิทัศน์!#REF!</definedName>
    <definedName name="งานสุขภัณฑ์" localSheetId="23">[1]ภูมิทัศน์!#REF!</definedName>
    <definedName name="งานสุขภัณฑ์" localSheetId="13">[1]ภูมิทัศน์!#REF!</definedName>
    <definedName name="งานสุขภัณฑ์" localSheetId="15">[1]ภูมิทัศน์!#REF!</definedName>
    <definedName name="งานสุขภัณฑ์" localSheetId="20">[1]ภูมิทัศน์!#REF!</definedName>
    <definedName name="งานสุขภัณฑ์" localSheetId="16">[1]ภูมิทัศน์!#REF!</definedName>
    <definedName name="งานสุขภัณฑ์" localSheetId="21">[1]ภูมิทัศน์!#REF!</definedName>
    <definedName name="งานสุขภัณฑ์" localSheetId="5">[1]ภูมิทัศน์!#REF!</definedName>
    <definedName name="งานสุขภัณฑ์" localSheetId="14">[1]ภูมิทัศน์!#REF!</definedName>
    <definedName name="งานสุขภัณฑ์" localSheetId="19">[1]ภูมิทัศน์!#REF!</definedName>
    <definedName name="งานสุขภัณฑ์" localSheetId="24">[1]ภูมิทัศน์!#REF!</definedName>
    <definedName name="งานสุขภัณฑ์">[1]ภูมิทัศน์!#REF!</definedName>
    <definedName name="งานหลังคา" localSheetId="17">[1]ภูมิทัศน์!#REF!</definedName>
    <definedName name="งานหลังคา" localSheetId="22">[1]ภูมิทัศน์!#REF!</definedName>
    <definedName name="งานหลังคา" localSheetId="18">[1]ภูมิทัศน์!#REF!</definedName>
    <definedName name="งานหลังคา" localSheetId="23">[1]ภูมิทัศน์!#REF!</definedName>
    <definedName name="งานหลังคา" localSheetId="13">[1]ภูมิทัศน์!#REF!</definedName>
    <definedName name="งานหลังคา" localSheetId="15">[1]ภูมิทัศน์!#REF!</definedName>
    <definedName name="งานหลังคา" localSheetId="20">[1]ภูมิทัศน์!#REF!</definedName>
    <definedName name="งานหลังคา" localSheetId="16">[1]ภูมิทัศน์!#REF!</definedName>
    <definedName name="งานหลังคา" localSheetId="21">[1]ภูมิทัศน์!#REF!</definedName>
    <definedName name="งานหลังคา" localSheetId="5">[1]ภูมิทัศน์!#REF!</definedName>
    <definedName name="งานหลังคา" localSheetId="14">[1]ภูมิทัศน์!#REF!</definedName>
    <definedName name="งานหลังคา" localSheetId="19">[1]ภูมิทัศน์!#REF!</definedName>
    <definedName name="งานหลังคา" localSheetId="24">[1]ภูมิทัศน์!#REF!</definedName>
    <definedName name="งานหลังคา">[1]ภูมิทัศน์!#REF!</definedName>
    <definedName name="จัดสร้าง" localSheetId="17">#REF!</definedName>
    <definedName name="จัดสร้าง" localSheetId="22">#REF!</definedName>
    <definedName name="จัดสร้าง" localSheetId="18">#REF!</definedName>
    <definedName name="จัดสร้าง" localSheetId="23">#REF!</definedName>
    <definedName name="จัดสร้าง" localSheetId="13">#REF!</definedName>
    <definedName name="จัดสร้าง" localSheetId="15">#REF!</definedName>
    <definedName name="จัดสร้าง" localSheetId="20">#REF!</definedName>
    <definedName name="จัดสร้าง" localSheetId="16">#REF!</definedName>
    <definedName name="จัดสร้าง" localSheetId="21">#REF!</definedName>
    <definedName name="จัดสร้าง" localSheetId="5">#REF!</definedName>
    <definedName name="จัดสร้าง" localSheetId="14">#REF!</definedName>
    <definedName name="จัดสร้าง" localSheetId="19">#REF!</definedName>
    <definedName name="จัดสร้าง" localSheetId="24">#REF!</definedName>
    <definedName name="จัดสร้าง">#REF!</definedName>
    <definedName name="ใช่" localSheetId="17">#REF!</definedName>
    <definedName name="ใช่" localSheetId="22">#REF!</definedName>
    <definedName name="ใช่" localSheetId="18">#REF!</definedName>
    <definedName name="ใช่" localSheetId="23">#REF!</definedName>
    <definedName name="ใช่" localSheetId="13">#REF!</definedName>
    <definedName name="ใช่" localSheetId="15">#REF!</definedName>
    <definedName name="ใช่" localSheetId="20">#REF!</definedName>
    <definedName name="ใช่" localSheetId="16">#REF!</definedName>
    <definedName name="ใช่" localSheetId="21">#REF!</definedName>
    <definedName name="ใช่" localSheetId="5">#REF!</definedName>
    <definedName name="ใช่" localSheetId="14">#REF!</definedName>
    <definedName name="ใช่" localSheetId="19">#REF!</definedName>
    <definedName name="ใช่" localSheetId="24">#REF!</definedName>
    <definedName name="ใช่">#REF!</definedName>
    <definedName name="ด27" localSheetId="17">[2]LpC!#REF!</definedName>
    <definedName name="ด27" localSheetId="22">[2]LpC!#REF!</definedName>
    <definedName name="ด27" localSheetId="18">[2]LpC!#REF!</definedName>
    <definedName name="ด27" localSheetId="23">[2]LpC!#REF!</definedName>
    <definedName name="ด27" localSheetId="13">[2]LpC!#REF!</definedName>
    <definedName name="ด27" localSheetId="15">[2]LpC!#REF!</definedName>
    <definedName name="ด27" localSheetId="20">[2]LpC!#REF!</definedName>
    <definedName name="ด27" localSheetId="16">[2]LpC!#REF!</definedName>
    <definedName name="ด27" localSheetId="21">[2]LpC!#REF!</definedName>
    <definedName name="ด27" localSheetId="5">[2]LpC!#REF!</definedName>
    <definedName name="ด27" localSheetId="14">[2]LpC!#REF!</definedName>
    <definedName name="ด27" localSheetId="19">[2]LpC!#REF!</definedName>
    <definedName name="ด27" localSheetId="24">[2]LpC!#REF!</definedName>
    <definedName name="ด27">[2]LpC!#REF!</definedName>
    <definedName name="ดด" localSheetId="17">#REF!</definedName>
    <definedName name="ดด" localSheetId="22">#REF!</definedName>
    <definedName name="ดด" localSheetId="18">#REF!</definedName>
    <definedName name="ดด" localSheetId="23">#REF!</definedName>
    <definedName name="ดด" localSheetId="13">#REF!</definedName>
    <definedName name="ดด" localSheetId="15">#REF!</definedName>
    <definedName name="ดด" localSheetId="20">#REF!</definedName>
    <definedName name="ดด" localSheetId="16">#REF!</definedName>
    <definedName name="ดด" localSheetId="21">#REF!</definedName>
    <definedName name="ดด" localSheetId="5">#REF!</definedName>
    <definedName name="ดด" localSheetId="14">#REF!</definedName>
    <definedName name="ดด" localSheetId="19">#REF!</definedName>
    <definedName name="ดด" localSheetId="24">#REF!</definedName>
    <definedName name="ดด">#REF!</definedName>
    <definedName name="วววววววว" localSheetId="17">#REF!</definedName>
    <definedName name="วววววววว" localSheetId="22">#REF!</definedName>
    <definedName name="วววววววว" localSheetId="18">#REF!</definedName>
    <definedName name="วววววววว" localSheetId="23">#REF!</definedName>
    <definedName name="วววววววว" localSheetId="13">#REF!</definedName>
    <definedName name="วววววววว" localSheetId="15">#REF!</definedName>
    <definedName name="วววววววว" localSheetId="20">#REF!</definedName>
    <definedName name="วววววววว" localSheetId="16">#REF!</definedName>
    <definedName name="วววววววว" localSheetId="21">#REF!</definedName>
    <definedName name="วววววววว" localSheetId="5">#REF!</definedName>
    <definedName name="วววววววว" localSheetId="14">#REF!</definedName>
    <definedName name="วววววววว" localSheetId="19">#REF!</definedName>
    <definedName name="วววววววว" localSheetId="24">#REF!</definedName>
    <definedName name="วววววววว">#REF!</definedName>
    <definedName name="ววววววววว" localSheetId="17">#REF!</definedName>
    <definedName name="ววววววววว" localSheetId="22">#REF!</definedName>
    <definedName name="ววววววววว" localSheetId="18">#REF!</definedName>
    <definedName name="ววววววววว" localSheetId="23">#REF!</definedName>
    <definedName name="ววววววววว" localSheetId="13">#REF!</definedName>
    <definedName name="ววววววววว" localSheetId="15">#REF!</definedName>
    <definedName name="ววววววววว" localSheetId="20">#REF!</definedName>
    <definedName name="ววววววววว" localSheetId="16">#REF!</definedName>
    <definedName name="ววววววววว" localSheetId="21">#REF!</definedName>
    <definedName name="ววววววววว" localSheetId="5">#REF!</definedName>
    <definedName name="ววววววววว" localSheetId="14">#REF!</definedName>
    <definedName name="ววววววววว" localSheetId="19">#REF!</definedName>
    <definedName name="ววววววววว" localSheetId="24">#REF!</definedName>
    <definedName name="ววววววววว">#REF!</definedName>
    <definedName name="ศาลปกครอง" localSheetId="17">#REF!</definedName>
    <definedName name="ศาลปกครอง" localSheetId="22">#REF!</definedName>
    <definedName name="ศาลปกครอง" localSheetId="18">#REF!</definedName>
    <definedName name="ศาลปกครอง" localSheetId="23">#REF!</definedName>
    <definedName name="ศาลปกครอง" localSheetId="13">#REF!</definedName>
    <definedName name="ศาลปกครอง" localSheetId="15">#REF!</definedName>
    <definedName name="ศาลปกครอง" localSheetId="20">#REF!</definedName>
    <definedName name="ศาลปกครอง" localSheetId="16">#REF!</definedName>
    <definedName name="ศาลปกครอง" localSheetId="21">#REF!</definedName>
    <definedName name="ศาลปกครอง" localSheetId="5">#REF!</definedName>
    <definedName name="ศาลปกครอง" localSheetId="14">#REF!</definedName>
    <definedName name="ศาลปกครอง" localSheetId="19">#REF!</definedName>
    <definedName name="ศาลปกครอง" localSheetId="24">#REF!</definedName>
    <definedName name="ศาลปกครอง">#REF!</definedName>
  </definedNames>
  <calcPr calcId="144525"/>
</workbook>
</file>

<file path=xl/calcChain.xml><?xml version="1.0" encoding="utf-8"?>
<calcChain xmlns="http://schemas.openxmlformats.org/spreadsheetml/2006/main">
  <c r="B11" i="26" l="1"/>
  <c r="C11" i="1" l="1"/>
  <c r="C15" i="36" l="1"/>
  <c r="C14" i="36"/>
  <c r="C147" i="36" l="1"/>
  <c r="O137" i="36"/>
  <c r="M137" i="36"/>
  <c r="H135" i="36"/>
  <c r="O134" i="36"/>
  <c r="M134" i="36"/>
  <c r="H134" i="36"/>
  <c r="O133" i="36"/>
  <c r="M133" i="36"/>
  <c r="H133" i="36"/>
  <c r="O132" i="36"/>
  <c r="M132" i="36"/>
  <c r="H132" i="36"/>
  <c r="O131" i="36"/>
  <c r="M131" i="36"/>
  <c r="H131" i="36"/>
  <c r="O130" i="36"/>
  <c r="M130" i="36"/>
  <c r="H130" i="36"/>
  <c r="H129" i="36"/>
  <c r="C127" i="36"/>
  <c r="O118" i="36"/>
  <c r="M118" i="36"/>
  <c r="O117" i="36"/>
  <c r="M117" i="36"/>
  <c r="O115" i="36"/>
  <c r="M115" i="36"/>
  <c r="H115" i="36"/>
  <c r="O114" i="36"/>
  <c r="M114" i="36"/>
  <c r="H114" i="36"/>
  <c r="O113" i="36"/>
  <c r="M113" i="36"/>
  <c r="H113" i="36"/>
  <c r="O112" i="36"/>
  <c r="M112" i="36"/>
  <c r="H112" i="36"/>
  <c r="O111" i="36"/>
  <c r="M111" i="36"/>
  <c r="H111" i="36"/>
  <c r="O110" i="36"/>
  <c r="M110" i="36"/>
  <c r="H110" i="36"/>
  <c r="H109" i="36"/>
  <c r="C15" i="31"/>
  <c r="C14" i="31"/>
  <c r="O111" i="31"/>
  <c r="P110" i="36" l="1"/>
  <c r="P112" i="36"/>
  <c r="P114" i="36"/>
  <c r="P132" i="36"/>
  <c r="P134" i="36"/>
  <c r="P111" i="36"/>
  <c r="P113" i="36"/>
  <c r="P115" i="36"/>
  <c r="P118" i="36"/>
  <c r="L139" i="36"/>
  <c r="N139" i="36" s="1"/>
  <c r="O139" i="36" s="1"/>
  <c r="L138" i="36"/>
  <c r="P131" i="36"/>
  <c r="P133" i="36"/>
  <c r="L119" i="36"/>
  <c r="M119" i="36" s="1"/>
  <c r="L120" i="36"/>
  <c r="P130" i="36"/>
  <c r="P137" i="36"/>
  <c r="P117" i="36"/>
  <c r="C148" i="31"/>
  <c r="O138" i="31"/>
  <c r="M138" i="31"/>
  <c r="H136" i="31"/>
  <c r="O135" i="31"/>
  <c r="M135" i="31"/>
  <c r="H135" i="31"/>
  <c r="O134" i="31"/>
  <c r="M134" i="31"/>
  <c r="H134" i="31"/>
  <c r="O133" i="31"/>
  <c r="M133" i="31"/>
  <c r="H133" i="31"/>
  <c r="O132" i="31"/>
  <c r="M132" i="31"/>
  <c r="H132" i="31"/>
  <c r="O131" i="31"/>
  <c r="M131" i="31"/>
  <c r="H131" i="31"/>
  <c r="H130" i="31"/>
  <c r="C128" i="31"/>
  <c r="O119" i="31"/>
  <c r="M119" i="31"/>
  <c r="O118" i="31"/>
  <c r="M118" i="31"/>
  <c r="O116" i="31"/>
  <c r="M116" i="31"/>
  <c r="H116" i="31"/>
  <c r="O115" i="31"/>
  <c r="M115" i="31"/>
  <c r="H115" i="31"/>
  <c r="O114" i="31"/>
  <c r="M114" i="31"/>
  <c r="H114" i="31"/>
  <c r="O113" i="31"/>
  <c r="M113" i="31"/>
  <c r="H113" i="31"/>
  <c r="O112" i="31"/>
  <c r="M112" i="31"/>
  <c r="H112" i="31"/>
  <c r="M111" i="31"/>
  <c r="H111" i="31"/>
  <c r="H110" i="31"/>
  <c r="N119" i="36" l="1"/>
  <c r="O119" i="36" s="1"/>
  <c r="P118" i="31"/>
  <c r="M139" i="36"/>
  <c r="P139" i="36" s="1"/>
  <c r="P114" i="31"/>
  <c r="P119" i="36"/>
  <c r="N120" i="36"/>
  <c r="O120" i="36" s="1"/>
  <c r="O127" i="36" s="1"/>
  <c r="O14" i="36" s="1"/>
  <c r="M120" i="36"/>
  <c r="M127" i="36" s="1"/>
  <c r="M14" i="36" s="1"/>
  <c r="M138" i="36"/>
  <c r="N138" i="36"/>
  <c r="O138" i="36" s="1"/>
  <c r="O147" i="36" s="1"/>
  <c r="O15" i="36" s="1"/>
  <c r="L140" i="31"/>
  <c r="L139" i="31"/>
  <c r="N139" i="31" s="1"/>
  <c r="P134" i="31"/>
  <c r="P132" i="31"/>
  <c r="P135" i="31"/>
  <c r="P133" i="31"/>
  <c r="P119" i="31"/>
  <c r="L121" i="31"/>
  <c r="N121" i="31" s="1"/>
  <c r="L120" i="31"/>
  <c r="N120" i="31" s="1"/>
  <c r="P115" i="31"/>
  <c r="P113" i="31"/>
  <c r="P112" i="31"/>
  <c r="P116" i="31"/>
  <c r="P131" i="31"/>
  <c r="P138" i="31"/>
  <c r="P111" i="31"/>
  <c r="M147" i="36" l="1"/>
  <c r="M15" i="36" s="1"/>
  <c r="M140" i="31"/>
  <c r="N140" i="31"/>
  <c r="O140" i="31" s="1"/>
  <c r="P140" i="31" s="1"/>
  <c r="P138" i="36"/>
  <c r="P147" i="36" s="1"/>
  <c r="P15" i="36" s="1"/>
  <c r="P120" i="36"/>
  <c r="P127" i="36" s="1"/>
  <c r="P14" i="36" s="1"/>
  <c r="M121" i="31"/>
  <c r="O121" i="31"/>
  <c r="O120" i="31"/>
  <c r="M120" i="31"/>
  <c r="M128" i="31" s="1"/>
  <c r="M14" i="31" s="1"/>
  <c r="M139" i="31"/>
  <c r="M148" i="31" s="1"/>
  <c r="M15" i="31" s="1"/>
  <c r="O139" i="31"/>
  <c r="O148" i="31" s="1"/>
  <c r="O15" i="31" s="1"/>
  <c r="O128" i="31" l="1"/>
  <c r="O14" i="31" s="1"/>
  <c r="P121" i="31"/>
  <c r="P120" i="31"/>
  <c r="P139" i="31"/>
  <c r="P148" i="31" s="1"/>
  <c r="P15" i="31" s="1"/>
  <c r="P128" i="31" l="1"/>
  <c r="P14" i="31" s="1"/>
  <c r="F99" i="32" l="1"/>
  <c r="F98" i="32"/>
  <c r="F97" i="32"/>
  <c r="F96" i="32"/>
  <c r="F95" i="32"/>
  <c r="F94" i="32"/>
  <c r="D94" i="32"/>
  <c r="F93" i="32"/>
  <c r="F91" i="32"/>
  <c r="F90" i="32"/>
  <c r="D86" i="32"/>
  <c r="D85" i="32"/>
  <c r="C13" i="36"/>
  <c r="G71" i="37"/>
  <c r="G70" i="37"/>
  <c r="G69" i="37"/>
  <c r="G68" i="37"/>
  <c r="G67" i="37"/>
  <c r="C107" i="36"/>
  <c r="J99" i="36"/>
  <c r="O99" i="36" s="1"/>
  <c r="J98" i="36"/>
  <c r="O98" i="36" s="1"/>
  <c r="J97" i="36"/>
  <c r="O97" i="36" s="1"/>
  <c r="J96" i="36"/>
  <c r="O96" i="36" s="1"/>
  <c r="J95" i="36"/>
  <c r="O95" i="36" s="1"/>
  <c r="H95" i="36"/>
  <c r="J94" i="36"/>
  <c r="M94" i="36" s="1"/>
  <c r="H94" i="36"/>
  <c r="J93" i="36"/>
  <c r="O93" i="36" s="1"/>
  <c r="H93" i="36"/>
  <c r="J92" i="36"/>
  <c r="M92" i="36" s="1"/>
  <c r="H92" i="36"/>
  <c r="J91" i="36"/>
  <c r="O91" i="36" s="1"/>
  <c r="H91" i="36"/>
  <c r="J90" i="36"/>
  <c r="M90" i="36" s="1"/>
  <c r="H90" i="36"/>
  <c r="J89" i="36"/>
  <c r="O89" i="36" s="1"/>
  <c r="H89" i="36"/>
  <c r="C13" i="31"/>
  <c r="J100" i="31"/>
  <c r="J99" i="31"/>
  <c r="J98" i="31"/>
  <c r="J97" i="31"/>
  <c r="J96" i="31"/>
  <c r="J95" i="31"/>
  <c r="O95" i="31" s="1"/>
  <c r="J94" i="31"/>
  <c r="M94" i="31" s="1"/>
  <c r="J93" i="31"/>
  <c r="O93" i="31" s="1"/>
  <c r="J92" i="31"/>
  <c r="J91" i="31"/>
  <c r="O91" i="31" s="1"/>
  <c r="J90" i="31"/>
  <c r="C108" i="31"/>
  <c r="O100" i="31"/>
  <c r="O99" i="31"/>
  <c r="O98" i="31"/>
  <c r="O97" i="31"/>
  <c r="O96" i="31"/>
  <c r="H96" i="31"/>
  <c r="H95" i="31"/>
  <c r="O94" i="31"/>
  <c r="H94" i="31"/>
  <c r="M93" i="31"/>
  <c r="H93" i="31"/>
  <c r="O92" i="31"/>
  <c r="H92" i="31"/>
  <c r="M91" i="31"/>
  <c r="H91" i="31"/>
  <c r="O90" i="31"/>
  <c r="M90" i="31"/>
  <c r="H90" i="31"/>
  <c r="P93" i="31" l="1"/>
  <c r="M95" i="31"/>
  <c r="M93" i="36"/>
  <c r="P93" i="36" s="1"/>
  <c r="M89" i="36"/>
  <c r="O92" i="36"/>
  <c r="P92" i="36" s="1"/>
  <c r="P89" i="36"/>
  <c r="O90" i="36"/>
  <c r="P90" i="36" s="1"/>
  <c r="M91" i="36"/>
  <c r="P91" i="36" s="1"/>
  <c r="O94" i="36"/>
  <c r="P94" i="36" s="1"/>
  <c r="M95" i="36"/>
  <c r="P95" i="36" s="1"/>
  <c r="M96" i="36"/>
  <c r="P96" i="36" s="1"/>
  <c r="M97" i="36"/>
  <c r="P97" i="36" s="1"/>
  <c r="M98" i="36"/>
  <c r="P98" i="36" s="1"/>
  <c r="M99" i="36"/>
  <c r="P99" i="36" s="1"/>
  <c r="P94" i="31"/>
  <c r="O108" i="31"/>
  <c r="O13" i="31" s="1"/>
  <c r="P91" i="31"/>
  <c r="P95" i="31"/>
  <c r="P90" i="31"/>
  <c r="M92" i="31"/>
  <c r="P92" i="31" s="1"/>
  <c r="M96" i="31"/>
  <c r="P96" i="31" s="1"/>
  <c r="M97" i="31"/>
  <c r="P97" i="31" s="1"/>
  <c r="M98" i="31"/>
  <c r="P98" i="31" s="1"/>
  <c r="M99" i="31"/>
  <c r="P99" i="31" s="1"/>
  <c r="M100" i="31"/>
  <c r="P100" i="31" s="1"/>
  <c r="F71" i="37"/>
  <c r="H71" i="37" s="1"/>
  <c r="I71" i="37" s="1"/>
  <c r="J71" i="37" s="1"/>
  <c r="F70" i="37"/>
  <c r="H70" i="37" s="1"/>
  <c r="I70" i="37" s="1"/>
  <c r="J70" i="37" s="1"/>
  <c r="F67" i="37"/>
  <c r="H67" i="37" s="1"/>
  <c r="I67" i="37" s="1"/>
  <c r="J67" i="37" s="1"/>
  <c r="F68" i="37"/>
  <c r="H68" i="37" s="1"/>
  <c r="I68" i="37" s="1"/>
  <c r="J68" i="37" s="1"/>
  <c r="D69" i="37"/>
  <c r="C83" i="37"/>
  <c r="L71" i="37"/>
  <c r="L70" i="37"/>
  <c r="L69" i="37"/>
  <c r="F69" i="37"/>
  <c r="L68" i="37"/>
  <c r="P107" i="36" l="1"/>
  <c r="P13" i="36" s="1"/>
  <c r="M107" i="36"/>
  <c r="M13" i="36" s="1"/>
  <c r="M108" i="31"/>
  <c r="M13" i="31" s="1"/>
  <c r="O107" i="36"/>
  <c r="O13" i="36" s="1"/>
  <c r="P108" i="31"/>
  <c r="P13" i="31" s="1"/>
  <c r="H69" i="37"/>
  <c r="I69" i="37" s="1"/>
  <c r="O67" i="37"/>
  <c r="M67" i="37"/>
  <c r="O71" i="37"/>
  <c r="M71" i="37"/>
  <c r="O70" i="37"/>
  <c r="M70" i="37"/>
  <c r="O68" i="37"/>
  <c r="M68" i="37"/>
  <c r="H99" i="32"/>
  <c r="I99" i="32" s="1"/>
  <c r="J99" i="32" s="1"/>
  <c r="H98" i="32"/>
  <c r="I98" i="32" s="1"/>
  <c r="J98" i="32" s="1"/>
  <c r="H97" i="32"/>
  <c r="I97" i="32" s="1"/>
  <c r="J97" i="32" s="1"/>
  <c r="H96" i="32"/>
  <c r="I96" i="32" s="1"/>
  <c r="J96" i="32" s="1"/>
  <c r="H95" i="32"/>
  <c r="I95" i="32" s="1"/>
  <c r="J95" i="32" s="1"/>
  <c r="H94" i="32"/>
  <c r="I94" i="32" s="1"/>
  <c r="J94" i="32" s="1"/>
  <c r="H93" i="32"/>
  <c r="I93" i="32" s="1"/>
  <c r="J93" i="32" s="1"/>
  <c r="H91" i="32"/>
  <c r="I91" i="32" s="1"/>
  <c r="J91" i="32" s="1"/>
  <c r="H90" i="32"/>
  <c r="I90" i="32" s="1"/>
  <c r="J90" i="32" s="1"/>
  <c r="L89" i="32"/>
  <c r="L93" i="32" s="1"/>
  <c r="F89" i="32"/>
  <c r="H89" i="32" s="1"/>
  <c r="I89" i="32" s="1"/>
  <c r="J89" i="32" s="1"/>
  <c r="L88" i="32"/>
  <c r="F88" i="32"/>
  <c r="D88" i="32"/>
  <c r="L87" i="32"/>
  <c r="L91" i="32" s="1"/>
  <c r="L95" i="32" s="1"/>
  <c r="L99" i="32" s="1"/>
  <c r="F87" i="32"/>
  <c r="H87" i="32" s="1"/>
  <c r="I87" i="32" s="1"/>
  <c r="J87" i="32" s="1"/>
  <c r="L86" i="32"/>
  <c r="L90" i="32" s="1"/>
  <c r="L94" i="32" s="1"/>
  <c r="L98" i="32" s="1"/>
  <c r="F86" i="32"/>
  <c r="H86" i="32" s="1"/>
  <c r="I86" i="32" s="1"/>
  <c r="J86" i="32" s="1"/>
  <c r="F85" i="32"/>
  <c r="H85" i="32" s="1"/>
  <c r="I85" i="32" s="1"/>
  <c r="J85" i="32" s="1"/>
  <c r="J55" i="36"/>
  <c r="L54" i="36"/>
  <c r="B13" i="32"/>
  <c r="L62" i="31"/>
  <c r="L61" i="31"/>
  <c r="L55" i="36"/>
  <c r="H88" i="32" l="1"/>
  <c r="I88" i="32" s="1"/>
  <c r="J88" i="32" s="1"/>
  <c r="J69" i="37"/>
  <c r="M69" i="37" s="1"/>
  <c r="M83" i="37" s="1"/>
  <c r="P68" i="37"/>
  <c r="P70" i="37"/>
  <c r="P71" i="37"/>
  <c r="P67" i="37"/>
  <c r="O93" i="32"/>
  <c r="M93" i="32"/>
  <c r="M97" i="32"/>
  <c r="O97" i="32"/>
  <c r="M95" i="32"/>
  <c r="O95" i="32"/>
  <c r="M88" i="32"/>
  <c r="O88" i="32"/>
  <c r="M90" i="32"/>
  <c r="O90" i="32"/>
  <c r="O87" i="32"/>
  <c r="M87" i="32"/>
  <c r="O98" i="32"/>
  <c r="M98" i="32"/>
  <c r="M85" i="32"/>
  <c r="O85" i="32"/>
  <c r="M86" i="32"/>
  <c r="O86" i="32"/>
  <c r="O89" i="32"/>
  <c r="M89" i="32"/>
  <c r="O91" i="32"/>
  <c r="M91" i="32"/>
  <c r="M94" i="32"/>
  <c r="O94" i="32"/>
  <c r="O96" i="32"/>
  <c r="M96" i="32"/>
  <c r="O99" i="32"/>
  <c r="M99" i="32"/>
  <c r="O55" i="36"/>
  <c r="O54" i="36"/>
  <c r="M54" i="36"/>
  <c r="H54" i="36"/>
  <c r="I54" i="36" s="1"/>
  <c r="J62" i="31"/>
  <c r="O62" i="31" s="1"/>
  <c r="O61" i="31"/>
  <c r="M61" i="31"/>
  <c r="H61" i="31"/>
  <c r="I61" i="31" s="1"/>
  <c r="L30" i="37"/>
  <c r="L31" i="37"/>
  <c r="L32" i="37"/>
  <c r="L29" i="37"/>
  <c r="M29" i="37" s="1"/>
  <c r="L49" i="32"/>
  <c r="L50" i="32"/>
  <c r="L51" i="32"/>
  <c r="L48" i="32"/>
  <c r="L30" i="32"/>
  <c r="L31" i="32"/>
  <c r="L32" i="32"/>
  <c r="L29" i="32"/>
  <c r="C101" i="32"/>
  <c r="P86" i="32" l="1"/>
  <c r="P85" i="32"/>
  <c r="P90" i="32"/>
  <c r="P88" i="32"/>
  <c r="P96" i="32"/>
  <c r="P93" i="32"/>
  <c r="P61" i="31"/>
  <c r="P94" i="32"/>
  <c r="P97" i="32"/>
  <c r="O69" i="37"/>
  <c r="P69" i="37" s="1"/>
  <c r="P83" i="37" s="1"/>
  <c r="P99" i="32"/>
  <c r="P89" i="32"/>
  <c r="P87" i="32"/>
  <c r="P91" i="32"/>
  <c r="P98" i="32"/>
  <c r="P95" i="32"/>
  <c r="P54" i="36"/>
  <c r="M55" i="36"/>
  <c r="P55" i="36" s="1"/>
  <c r="M62" i="31"/>
  <c r="P62" i="31" s="1"/>
  <c r="J32" i="37"/>
  <c r="O32" i="37" s="1"/>
  <c r="J31" i="37"/>
  <c r="O6" i="36"/>
  <c r="O11" i="37"/>
  <c r="B11" i="37"/>
  <c r="C64" i="37"/>
  <c r="O48" i="37"/>
  <c r="P48" i="37" s="1"/>
  <c r="P64" i="37" s="1"/>
  <c r="P11" i="37" s="1"/>
  <c r="M48" i="37"/>
  <c r="M64" i="37" s="1"/>
  <c r="M11" i="37" s="1"/>
  <c r="C12" i="36"/>
  <c r="C65" i="26"/>
  <c r="O12" i="32"/>
  <c r="B12" i="32"/>
  <c r="O66" i="32"/>
  <c r="O11" i="32" s="1"/>
  <c r="M66" i="32"/>
  <c r="M82" i="32" s="1"/>
  <c r="M12" i="32" s="1"/>
  <c r="C82" i="32"/>
  <c r="C12" i="31"/>
  <c r="O87" i="31"/>
  <c r="O86" i="31"/>
  <c r="M86" i="31"/>
  <c r="O85" i="31"/>
  <c r="M85" i="31"/>
  <c r="O84" i="31"/>
  <c r="M84" i="31"/>
  <c r="O83" i="31"/>
  <c r="M83" i="31"/>
  <c r="O81" i="31"/>
  <c r="O80" i="31"/>
  <c r="M80" i="31"/>
  <c r="O79" i="31"/>
  <c r="M79" i="31"/>
  <c r="O77" i="31"/>
  <c r="O76" i="31"/>
  <c r="M76" i="31"/>
  <c r="L77" i="31" s="1"/>
  <c r="M77" i="31" s="1"/>
  <c r="P77" i="31" s="1"/>
  <c r="O74" i="31"/>
  <c r="O73" i="31"/>
  <c r="M73" i="31"/>
  <c r="O72" i="31"/>
  <c r="M72" i="31"/>
  <c r="O71" i="31"/>
  <c r="M71" i="31"/>
  <c r="C87" i="36"/>
  <c r="O86" i="36"/>
  <c r="O85" i="36"/>
  <c r="M85" i="36"/>
  <c r="O84" i="36"/>
  <c r="M84" i="36"/>
  <c r="O83" i="36"/>
  <c r="M83" i="36"/>
  <c r="O82" i="36"/>
  <c r="M82" i="36"/>
  <c r="O80" i="36"/>
  <c r="O79" i="36"/>
  <c r="M79" i="36"/>
  <c r="O78" i="36"/>
  <c r="M78" i="36"/>
  <c r="O76" i="36"/>
  <c r="O75" i="36"/>
  <c r="M75" i="36"/>
  <c r="L76" i="36" s="1"/>
  <c r="M76" i="36" s="1"/>
  <c r="H75" i="36"/>
  <c r="I75" i="36" s="1"/>
  <c r="H74" i="36"/>
  <c r="I74" i="36" s="1"/>
  <c r="O73" i="36"/>
  <c r="H73" i="36"/>
  <c r="I73" i="36" s="1"/>
  <c r="O72" i="36"/>
  <c r="M72" i="36"/>
  <c r="H72" i="36"/>
  <c r="I72" i="36" s="1"/>
  <c r="O71" i="36"/>
  <c r="M71" i="36"/>
  <c r="H71" i="36"/>
  <c r="I71" i="36" s="1"/>
  <c r="O70" i="36"/>
  <c r="O87" i="36" s="1"/>
  <c r="O12" i="36" s="1"/>
  <c r="M70" i="36"/>
  <c r="H70" i="36"/>
  <c r="I70" i="36" s="1"/>
  <c r="H69" i="36"/>
  <c r="I69" i="36" s="1"/>
  <c r="C88" i="31"/>
  <c r="H76" i="31"/>
  <c r="I76" i="31" s="1"/>
  <c r="H75" i="31"/>
  <c r="I75" i="31" s="1"/>
  <c r="H74" i="31"/>
  <c r="I74" i="31" s="1"/>
  <c r="H73" i="31"/>
  <c r="I73" i="31" s="1"/>
  <c r="H72" i="31"/>
  <c r="I72" i="31" s="1"/>
  <c r="H71" i="31"/>
  <c r="I71" i="31" s="1"/>
  <c r="H70" i="31"/>
  <c r="I70" i="31" s="1"/>
  <c r="C68" i="1"/>
  <c r="O6" i="37"/>
  <c r="C10" i="35"/>
  <c r="O6" i="32"/>
  <c r="C10" i="30"/>
  <c r="O6" i="31"/>
  <c r="C11" i="36"/>
  <c r="C10" i="36"/>
  <c r="E53" i="36"/>
  <c r="H53" i="36" s="1"/>
  <c r="I53" i="36" s="1"/>
  <c r="J53" i="36" s="1"/>
  <c r="E51" i="36"/>
  <c r="H51" i="36" s="1"/>
  <c r="I51" i="36" s="1"/>
  <c r="J51" i="36" s="1"/>
  <c r="J50" i="36"/>
  <c r="O50" i="36" s="1"/>
  <c r="H50" i="36"/>
  <c r="I50" i="36" s="1"/>
  <c r="J52" i="36"/>
  <c r="O52" i="36" s="1"/>
  <c r="H52" i="36"/>
  <c r="I52" i="36" s="1"/>
  <c r="H30" i="36"/>
  <c r="I30" i="36" s="1"/>
  <c r="M32" i="37"/>
  <c r="P32" i="37" s="1"/>
  <c r="J59" i="31"/>
  <c r="H60" i="31"/>
  <c r="I60" i="31" s="1"/>
  <c r="J52" i="31"/>
  <c r="O52" i="31" s="1"/>
  <c r="J53" i="31"/>
  <c r="O53" i="31" s="1"/>
  <c r="J54" i="31"/>
  <c r="O54" i="31"/>
  <c r="J55" i="31"/>
  <c r="O55" i="31" s="1"/>
  <c r="J56" i="31"/>
  <c r="O56" i="31" s="1"/>
  <c r="O57" i="31"/>
  <c r="J58" i="31"/>
  <c r="O58" i="31" s="1"/>
  <c r="J51" i="31"/>
  <c r="O51" i="31" s="1"/>
  <c r="H59" i="31"/>
  <c r="I59" i="31" s="1"/>
  <c r="H56" i="31"/>
  <c r="I56" i="31" s="1"/>
  <c r="H57" i="31"/>
  <c r="I57" i="31" s="1"/>
  <c r="H58" i="31"/>
  <c r="L58" i="31" s="1"/>
  <c r="M58" i="31" s="1"/>
  <c r="E50" i="31"/>
  <c r="H50" i="31" s="1"/>
  <c r="I50" i="31" s="1"/>
  <c r="H55" i="31"/>
  <c r="I55" i="31" s="1"/>
  <c r="H54" i="31"/>
  <c r="I54" i="31" s="1"/>
  <c r="H53" i="31"/>
  <c r="I53" i="31" s="1"/>
  <c r="H52" i="31"/>
  <c r="I52" i="31" s="1"/>
  <c r="H51" i="31"/>
  <c r="H30" i="31"/>
  <c r="I30" i="31" s="1"/>
  <c r="J30" i="31" s="1"/>
  <c r="H31" i="31"/>
  <c r="I31" i="31" s="1"/>
  <c r="J31" i="31" s="1"/>
  <c r="C68" i="31"/>
  <c r="C48" i="31"/>
  <c r="C28" i="31"/>
  <c r="C11" i="31"/>
  <c r="C10" i="31"/>
  <c r="O31" i="32"/>
  <c r="C64" i="32"/>
  <c r="O51" i="32"/>
  <c r="M51" i="32"/>
  <c r="O50" i="32"/>
  <c r="M50" i="32"/>
  <c r="O49" i="32"/>
  <c r="M49" i="32"/>
  <c r="O48" i="32"/>
  <c r="M48" i="32"/>
  <c r="M64" i="32" s="1"/>
  <c r="M11" i="32" s="1"/>
  <c r="B3" i="35"/>
  <c r="B3" i="34"/>
  <c r="B5" i="33"/>
  <c r="B3" i="30"/>
  <c r="B3" i="29"/>
  <c r="B5" i="28"/>
  <c r="M30" i="37"/>
  <c r="O31" i="37"/>
  <c r="O32" i="32"/>
  <c r="O30" i="32"/>
  <c r="O29" i="32"/>
  <c r="C46" i="37"/>
  <c r="O30" i="37"/>
  <c r="T29" i="37"/>
  <c r="O29" i="37"/>
  <c r="C27" i="37"/>
  <c r="C46" i="32"/>
  <c r="T29" i="32"/>
  <c r="C27" i="32"/>
  <c r="B7" i="35"/>
  <c r="B5" i="35"/>
  <c r="B7" i="30"/>
  <c r="B5" i="30"/>
  <c r="M29" i="32"/>
  <c r="M31" i="37"/>
  <c r="M30" i="32"/>
  <c r="M32" i="32"/>
  <c r="P32" i="32" s="1"/>
  <c r="C67" i="36"/>
  <c r="C48" i="36"/>
  <c r="T30" i="36"/>
  <c r="C28" i="36"/>
  <c r="C10" i="34"/>
  <c r="B7" i="34"/>
  <c r="B5" i="34"/>
  <c r="C12" i="33"/>
  <c r="B9" i="33"/>
  <c r="B7" i="33"/>
  <c r="T28" i="31"/>
  <c r="C10" i="29"/>
  <c r="B7" i="29"/>
  <c r="B5" i="29"/>
  <c r="C12" i="28"/>
  <c r="B9" i="28"/>
  <c r="B7" i="28"/>
  <c r="B7" i="27"/>
  <c r="B5" i="27"/>
  <c r="B3" i="27"/>
  <c r="C46" i="26"/>
  <c r="N29" i="26"/>
  <c r="C27" i="26"/>
  <c r="G8" i="22"/>
  <c r="H8" i="22" s="1"/>
  <c r="I8" i="22"/>
  <c r="M8" i="22"/>
  <c r="O8" i="22"/>
  <c r="D11" i="22"/>
  <c r="H11" i="22" s="1"/>
  <c r="I9" i="22" s="1"/>
  <c r="I10" i="22" s="1"/>
  <c r="G13" i="22"/>
  <c r="H13" i="22" s="1"/>
  <c r="I13" i="22"/>
  <c r="M13" i="22"/>
  <c r="O13" i="22"/>
  <c r="D17" i="22"/>
  <c r="H17" i="22" s="1"/>
  <c r="I14" i="22" s="1"/>
  <c r="I15" i="22" s="1"/>
  <c r="M19" i="22"/>
  <c r="O19" i="22"/>
  <c r="D20" i="22"/>
  <c r="E20" i="22"/>
  <c r="D21" i="22"/>
  <c r="E21" i="22"/>
  <c r="G26" i="22"/>
  <c r="H26" i="22" s="1"/>
  <c r="I26" i="22"/>
  <c r="M26" i="22"/>
  <c r="O26" i="22"/>
  <c r="D29" i="22"/>
  <c r="H29" i="22" s="1"/>
  <c r="I27" i="22" s="1"/>
  <c r="I28" i="22" s="1"/>
  <c r="G31" i="22"/>
  <c r="H31" i="22"/>
  <c r="I31" i="22"/>
  <c r="M31" i="22"/>
  <c r="P31" i="22" s="1"/>
  <c r="O31" i="22"/>
  <c r="D34" i="22"/>
  <c r="H34" i="22" s="1"/>
  <c r="I32" i="22" s="1"/>
  <c r="I33" i="22" s="1"/>
  <c r="M36" i="22"/>
  <c r="O36" i="22"/>
  <c r="O39" i="22" s="1"/>
  <c r="O41" i="22" s="1"/>
  <c r="D37" i="22"/>
  <c r="E37" i="22"/>
  <c r="H37" i="22" s="1"/>
  <c r="D38" i="22"/>
  <c r="E38" i="22"/>
  <c r="H38" i="22" s="1"/>
  <c r="C43" i="22"/>
  <c r="C44" i="22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H18" i="17"/>
  <c r="I18" i="17" s="1"/>
  <c r="F22" i="17"/>
  <c r="I22" i="17" s="1"/>
  <c r="H22" i="17"/>
  <c r="F23" i="17"/>
  <c r="I23" i="17" s="1"/>
  <c r="H23" i="17"/>
  <c r="F24" i="17"/>
  <c r="I24" i="17" s="1"/>
  <c r="H24" i="17"/>
  <c r="F25" i="17"/>
  <c r="H25" i="17"/>
  <c r="F26" i="17"/>
  <c r="H26" i="17"/>
  <c r="F30" i="17"/>
  <c r="I30" i="17" s="1"/>
  <c r="H30" i="17"/>
  <c r="F31" i="17"/>
  <c r="H31" i="17"/>
  <c r="F32" i="17"/>
  <c r="H32" i="17"/>
  <c r="F33" i="17"/>
  <c r="H33" i="17"/>
  <c r="F34" i="17"/>
  <c r="H34" i="17"/>
  <c r="F35" i="17"/>
  <c r="H35" i="17"/>
  <c r="F36" i="17"/>
  <c r="H36" i="17"/>
  <c r="F37" i="17"/>
  <c r="H37" i="17"/>
  <c r="F40" i="17"/>
  <c r="H40" i="17"/>
  <c r="I40" i="17" s="1"/>
  <c r="F41" i="17"/>
  <c r="H41" i="17"/>
  <c r="I41" i="17" s="1"/>
  <c r="F42" i="17"/>
  <c r="H42" i="17"/>
  <c r="F43" i="17"/>
  <c r="H43" i="17"/>
  <c r="F44" i="17"/>
  <c r="H44" i="17"/>
  <c r="I44" i="17" s="1"/>
  <c r="F45" i="17"/>
  <c r="H45" i="17"/>
  <c r="F46" i="17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H54" i="17"/>
  <c r="F58" i="17"/>
  <c r="I58" i="17" s="1"/>
  <c r="H58" i="17"/>
  <c r="F59" i="17"/>
  <c r="I59" i="17" s="1"/>
  <c r="H59" i="17"/>
  <c r="F60" i="17"/>
  <c r="I60" i="17" s="1"/>
  <c r="H60" i="17"/>
  <c r="F61" i="17"/>
  <c r="H61" i="17"/>
  <c r="F62" i="17"/>
  <c r="H62" i="17"/>
  <c r="F66" i="17"/>
  <c r="I66" i="17" s="1"/>
  <c r="H66" i="17"/>
  <c r="F67" i="17"/>
  <c r="I67" i="17" s="1"/>
  <c r="H67" i="17"/>
  <c r="F68" i="17"/>
  <c r="H68" i="17"/>
  <c r="F69" i="17"/>
  <c r="I69" i="17" s="1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I90" i="17"/>
  <c r="H90" i="17"/>
  <c r="F91" i="17"/>
  <c r="I91" i="17" s="1"/>
  <c r="H91" i="17"/>
  <c r="F92" i="17"/>
  <c r="I92" i="17" s="1"/>
  <c r="H92" i="17"/>
  <c r="F93" i="17"/>
  <c r="H93" i="17"/>
  <c r="F94" i="17"/>
  <c r="H94" i="17"/>
  <c r="F95" i="17"/>
  <c r="H95" i="17"/>
  <c r="F96" i="17"/>
  <c r="H96" i="17"/>
  <c r="F97" i="17"/>
  <c r="I97" i="17" s="1"/>
  <c r="H97" i="17"/>
  <c r="F98" i="17"/>
  <c r="H98" i="17"/>
  <c r="F99" i="17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I111" i="17" s="1"/>
  <c r="F112" i="17"/>
  <c r="H112" i="17"/>
  <c r="I112" i="17" s="1"/>
  <c r="F113" i="17"/>
  <c r="H113" i="17"/>
  <c r="F114" i="17"/>
  <c r="H114" i="17"/>
  <c r="I114" i="17" s="1"/>
  <c r="F115" i="17"/>
  <c r="H115" i="17"/>
  <c r="F120" i="17"/>
  <c r="H120" i="17"/>
  <c r="I120" i="17" s="1"/>
  <c r="F121" i="17"/>
  <c r="I121" i="17"/>
  <c r="H121" i="17"/>
  <c r="F122" i="17"/>
  <c r="H122" i="17"/>
  <c r="F123" i="17"/>
  <c r="I123" i="17" s="1"/>
  <c r="H123" i="17"/>
  <c r="F124" i="17"/>
  <c r="H124" i="17"/>
  <c r="F125" i="17"/>
  <c r="I125" i="17" s="1"/>
  <c r="H125" i="17"/>
  <c r="F126" i="17"/>
  <c r="H126" i="17"/>
  <c r="F127" i="17"/>
  <c r="H127" i="17"/>
  <c r="F128" i="17"/>
  <c r="H128" i="17"/>
  <c r="F129" i="17"/>
  <c r="I129" i="17" s="1"/>
  <c r="H129" i="17"/>
  <c r="F130" i="17"/>
  <c r="H130" i="17"/>
  <c r="H131" i="17"/>
  <c r="F135" i="17"/>
  <c r="H135" i="17"/>
  <c r="F136" i="17"/>
  <c r="H136" i="17"/>
  <c r="I136" i="17" s="1"/>
  <c r="F137" i="17"/>
  <c r="H137" i="17"/>
  <c r="I137" i="17" s="1"/>
  <c r="A1" i="12"/>
  <c r="A2" i="12"/>
  <c r="C2" i="12"/>
  <c r="A3" i="12"/>
  <c r="C3" i="12"/>
  <c r="A4" i="12"/>
  <c r="C4" i="12"/>
  <c r="D4" i="12"/>
  <c r="P2" i="20"/>
  <c r="P3" i="20"/>
  <c r="P4" i="20"/>
  <c r="P6" i="20" s="1"/>
  <c r="Q8" i="20"/>
  <c r="E14" i="20"/>
  <c r="E13" i="20" s="1"/>
  <c r="Q14" i="20"/>
  <c r="S14" i="20" s="1"/>
  <c r="S15" i="20"/>
  <c r="S16" i="20"/>
  <c r="H17" i="20"/>
  <c r="I16" i="20" s="1"/>
  <c r="Q17" i="20"/>
  <c r="S17" i="20"/>
  <c r="Q18" i="20"/>
  <c r="S18" i="20"/>
  <c r="Q19" i="20"/>
  <c r="S19" i="20"/>
  <c r="Q20" i="20"/>
  <c r="S20" i="20"/>
  <c r="Q21" i="20"/>
  <c r="S21" i="20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G27" i="20"/>
  <c r="H27" i="20" s="1"/>
  <c r="Q27" i="20"/>
  <c r="S27" i="20" s="1"/>
  <c r="G28" i="20"/>
  <c r="H28" i="20"/>
  <c r="Q28" i="20"/>
  <c r="S28" i="20"/>
  <c r="Q29" i="20"/>
  <c r="S29" i="20"/>
  <c r="Q30" i="20"/>
  <c r="S30" i="20"/>
  <c r="Q31" i="20"/>
  <c r="S31" i="20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/>
  <c r="G55" i="20"/>
  <c r="H55" i="20"/>
  <c r="G56" i="20"/>
  <c r="H56" i="20"/>
  <c r="G57" i="20"/>
  <c r="H57" i="20"/>
  <c r="G58" i="20"/>
  <c r="H58" i="20"/>
  <c r="G59" i="20"/>
  <c r="H59" i="20"/>
  <c r="G60" i="20"/>
  <c r="H60" i="20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3" i="20"/>
  <c r="H83" i="20"/>
  <c r="G84" i="20"/>
  <c r="H84" i="20"/>
  <c r="G85" i="20"/>
  <c r="H85" i="20"/>
  <c r="G86" i="20"/>
  <c r="H86" i="20"/>
  <c r="G87" i="20"/>
  <c r="H87" i="20"/>
  <c r="G88" i="20"/>
  <c r="H88" i="20"/>
  <c r="G92" i="20"/>
  <c r="H92" i="20"/>
  <c r="G93" i="20"/>
  <c r="H93" i="20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/>
  <c r="G107" i="20"/>
  <c r="H107" i="20"/>
  <c r="G108" i="20"/>
  <c r="H108" i="20"/>
  <c r="G109" i="20"/>
  <c r="H109" i="20"/>
  <c r="G110" i="20"/>
  <c r="H110" i="20"/>
  <c r="G111" i="20"/>
  <c r="H111" i="20"/>
  <c r="G112" i="20"/>
  <c r="H112" i="20"/>
  <c r="G113" i="20"/>
  <c r="H113" i="20"/>
  <c r="G114" i="20"/>
  <c r="H114" i="20"/>
  <c r="G115" i="20"/>
  <c r="H115" i="20"/>
  <c r="G116" i="20"/>
  <c r="H116" i="20"/>
  <c r="G117" i="20"/>
  <c r="H117" i="20"/>
  <c r="G118" i="20"/>
  <c r="H118" i="20"/>
  <c r="G119" i="20"/>
  <c r="H119" i="20"/>
  <c r="G120" i="20"/>
  <c r="H120" i="20"/>
  <c r="G124" i="20"/>
  <c r="H124" i="20"/>
  <c r="G125" i="20"/>
  <c r="H125" i="20"/>
  <c r="G126" i="20"/>
  <c r="H126" i="20"/>
  <c r="G127" i="20"/>
  <c r="H127" i="20"/>
  <c r="G131" i="20"/>
  <c r="H131" i="20"/>
  <c r="G132" i="20"/>
  <c r="H132" i="20"/>
  <c r="G133" i="20"/>
  <c r="H133" i="20"/>
  <c r="G134" i="20"/>
  <c r="H134" i="20"/>
  <c r="G135" i="20"/>
  <c r="H135" i="20"/>
  <c r="G136" i="20"/>
  <c r="H136" i="20"/>
  <c r="G141" i="20"/>
  <c r="H141" i="20"/>
  <c r="G142" i="20"/>
  <c r="H142" i="20"/>
  <c r="G143" i="20"/>
  <c r="H143" i="20"/>
  <c r="G144" i="20"/>
  <c r="H144" i="20"/>
  <c r="G145" i="20"/>
  <c r="H145" i="20"/>
  <c r="G146" i="20"/>
  <c r="H146" i="20"/>
  <c r="G149" i="20"/>
  <c r="H149" i="20"/>
  <c r="G150" i="20"/>
  <c r="H150" i="20"/>
  <c r="G151" i="20"/>
  <c r="H151" i="20"/>
  <c r="G152" i="20"/>
  <c r="H152" i="20"/>
  <c r="G155" i="20"/>
  <c r="H155" i="20"/>
  <c r="G156" i="20"/>
  <c r="H156" i="20"/>
  <c r="G157" i="20"/>
  <c r="H157" i="20"/>
  <c r="G158" i="20"/>
  <c r="H158" i="20"/>
  <c r="G159" i="20"/>
  <c r="H159" i="20"/>
  <c r="C28" i="1"/>
  <c r="N30" i="1"/>
  <c r="C48" i="1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B3" i="25"/>
  <c r="B5" i="25"/>
  <c r="B7" i="25"/>
  <c r="B5" i="24"/>
  <c r="B7" i="24"/>
  <c r="B9" i="24"/>
  <c r="M52" i="36"/>
  <c r="P52" i="36" s="1"/>
  <c r="O30" i="36"/>
  <c r="O48" i="36" s="1"/>
  <c r="O10" i="36" s="1"/>
  <c r="M30" i="36"/>
  <c r="I54" i="17"/>
  <c r="I93" i="17"/>
  <c r="M22" i="22"/>
  <c r="M31" i="32"/>
  <c r="P31" i="32" s="1"/>
  <c r="L59" i="31"/>
  <c r="M24" i="22"/>
  <c r="O44" i="22"/>
  <c r="I105" i="17"/>
  <c r="Q13" i="20"/>
  <c r="R13" i="20" s="1"/>
  <c r="I62" i="17"/>
  <c r="L55" i="31"/>
  <c r="M55" i="31" s="1"/>
  <c r="P55" i="31" s="1"/>
  <c r="L57" i="31"/>
  <c r="M57" i="31" s="1"/>
  <c r="P57" i="31" s="1"/>
  <c r="L54" i="31"/>
  <c r="M54" i="31" s="1"/>
  <c r="P54" i="31" s="1"/>
  <c r="M73" i="36"/>
  <c r="P83" i="31"/>
  <c r="P78" i="36"/>
  <c r="L81" i="31"/>
  <c r="M81" i="31" s="1"/>
  <c r="P81" i="31" s="1"/>
  <c r="P29" i="37"/>
  <c r="L80" i="36"/>
  <c r="M80" i="36" s="1"/>
  <c r="P80" i="36" s="1"/>
  <c r="L86" i="36"/>
  <c r="M86" i="36" s="1"/>
  <c r="P86" i="36" s="1"/>
  <c r="L52" i="31"/>
  <c r="M52" i="31" s="1"/>
  <c r="P52" i="31" s="1"/>
  <c r="L74" i="31"/>
  <c r="M74" i="31" s="1"/>
  <c r="L56" i="31"/>
  <c r="J50" i="31"/>
  <c r="O50" i="31" s="1"/>
  <c r="I35" i="17" l="1"/>
  <c r="D29" i="19"/>
  <c r="O22" i="22"/>
  <c r="O24" i="22" s="1"/>
  <c r="O43" i="22" s="1"/>
  <c r="I81" i="17"/>
  <c r="I80" i="17"/>
  <c r="I68" i="17"/>
  <c r="H21" i="22"/>
  <c r="P19" i="22"/>
  <c r="P8" i="22"/>
  <c r="O46" i="32"/>
  <c r="O10" i="32" s="1"/>
  <c r="P79" i="31"/>
  <c r="P85" i="31"/>
  <c r="P86" i="31"/>
  <c r="M59" i="31"/>
  <c r="P59" i="31" s="1"/>
  <c r="N59" i="31"/>
  <c r="O59" i="31" s="1"/>
  <c r="S26" i="20"/>
  <c r="S24" i="20" s="1"/>
  <c r="Q24" i="20"/>
  <c r="R24" i="20" s="1"/>
  <c r="S13" i="20"/>
  <c r="L2" i="20" s="1"/>
  <c r="I99" i="17"/>
  <c r="I46" i="17"/>
  <c r="I43" i="17"/>
  <c r="I34" i="17"/>
  <c r="P30" i="37"/>
  <c r="P76" i="31"/>
  <c r="P73" i="36"/>
  <c r="I58" i="31"/>
  <c r="P36" i="22"/>
  <c r="L50" i="36"/>
  <c r="M50" i="36" s="1"/>
  <c r="I106" i="17"/>
  <c r="I104" i="17"/>
  <c r="I103" i="17"/>
  <c r="I98" i="17"/>
  <c r="I71" i="17"/>
  <c r="I70" i="17"/>
  <c r="I49" i="17"/>
  <c r="I47" i="17"/>
  <c r="I36" i="17"/>
  <c r="I25" i="17"/>
  <c r="I13" i="17"/>
  <c r="H20" i="22"/>
  <c r="I19" i="22" s="1"/>
  <c r="P13" i="22"/>
  <c r="P29" i="32"/>
  <c r="P85" i="36"/>
  <c r="P71" i="31"/>
  <c r="P73" i="31"/>
  <c r="P24" i="22"/>
  <c r="P43" i="22" s="1"/>
  <c r="O27" i="32"/>
  <c r="I82" i="20"/>
  <c r="I52" i="20"/>
  <c r="Q66" i="20"/>
  <c r="H15" i="20"/>
  <c r="AG12" i="9"/>
  <c r="AO20" i="9"/>
  <c r="AO23" i="9" s="1"/>
  <c r="L51" i="31"/>
  <c r="M51" i="31" s="1"/>
  <c r="I51" i="31"/>
  <c r="M56" i="31"/>
  <c r="P56" i="31" s="1"/>
  <c r="P66" i="32"/>
  <c r="P82" i="32" s="1"/>
  <c r="P12" i="32" s="1"/>
  <c r="P22" i="22"/>
  <c r="I127" i="17"/>
  <c r="I115" i="17"/>
  <c r="I110" i="17"/>
  <c r="I107" i="17"/>
  <c r="I82" i="17"/>
  <c r="I72" i="17"/>
  <c r="I51" i="17"/>
  <c r="I37" i="17"/>
  <c r="I14" i="17"/>
  <c r="I37" i="20"/>
  <c r="Q63" i="20"/>
  <c r="I135" i="17"/>
  <c r="I138" i="17" s="1"/>
  <c r="I128" i="17"/>
  <c r="I124" i="17"/>
  <c r="I113" i="17"/>
  <c r="I94" i="17"/>
  <c r="I88" i="17"/>
  <c r="I73" i="17"/>
  <c r="I61" i="17"/>
  <c r="I63" i="17" s="1"/>
  <c r="I52" i="17"/>
  <c r="I50" i="17"/>
  <c r="I48" i="17"/>
  <c r="I42" i="17"/>
  <c r="I33" i="17"/>
  <c r="I32" i="17"/>
  <c r="I31" i="17"/>
  <c r="I16" i="17"/>
  <c r="I15" i="17"/>
  <c r="I10" i="17"/>
  <c r="I9" i="17"/>
  <c r="M39" i="22"/>
  <c r="P26" i="22"/>
  <c r="P58" i="31"/>
  <c r="O88" i="31"/>
  <c r="O12" i="31" s="1"/>
  <c r="P72" i="31"/>
  <c r="P71" i="36"/>
  <c r="P30" i="36"/>
  <c r="M48" i="36"/>
  <c r="P82" i="36"/>
  <c r="P84" i="36"/>
  <c r="M46" i="37"/>
  <c r="M10" i="37" s="1"/>
  <c r="M27" i="37" s="1"/>
  <c r="P49" i="32"/>
  <c r="P48" i="32"/>
  <c r="M101" i="32"/>
  <c r="P101" i="32"/>
  <c r="P74" i="31"/>
  <c r="I63" i="20"/>
  <c r="H141" i="17"/>
  <c r="I11" i="17"/>
  <c r="I20" i="20"/>
  <c r="I74" i="17"/>
  <c r="J60" i="31"/>
  <c r="M50" i="31"/>
  <c r="P50" i="31" s="1"/>
  <c r="I102" i="20"/>
  <c r="I126" i="17"/>
  <c r="E131" i="17"/>
  <c r="F131" i="17" s="1"/>
  <c r="I131" i="17" s="1"/>
  <c r="I96" i="17"/>
  <c r="I89" i="17"/>
  <c r="I79" i="17"/>
  <c r="I17" i="17"/>
  <c r="I8" i="17"/>
  <c r="F141" i="17"/>
  <c r="I91" i="20"/>
  <c r="S36" i="20"/>
  <c r="Q35" i="20"/>
  <c r="R35" i="20" s="1"/>
  <c r="R12" i="20" s="1"/>
  <c r="T13" i="20"/>
  <c r="Q65" i="20"/>
  <c r="Q64" i="20"/>
  <c r="I130" i="17"/>
  <c r="I122" i="17"/>
  <c r="I95" i="17"/>
  <c r="I83" i="17"/>
  <c r="D3" i="19"/>
  <c r="D2" i="19" s="1"/>
  <c r="M43" i="22"/>
  <c r="I26" i="17"/>
  <c r="I45" i="17"/>
  <c r="I55" i="17" s="1"/>
  <c r="I36" i="22"/>
  <c r="O46" i="37"/>
  <c r="O10" i="37" s="1"/>
  <c r="O27" i="37" s="1"/>
  <c r="P75" i="36"/>
  <c r="L87" i="31"/>
  <c r="M87" i="31" s="1"/>
  <c r="P87" i="31" s="1"/>
  <c r="P30" i="32"/>
  <c r="P79" i="36"/>
  <c r="P80" i="31"/>
  <c r="P51" i="32"/>
  <c r="P70" i="36"/>
  <c r="P72" i="36"/>
  <c r="P83" i="36"/>
  <c r="P84" i="31"/>
  <c r="L53" i="31"/>
  <c r="M53" i="31" s="1"/>
  <c r="P53" i="31" s="1"/>
  <c r="P11" i="32"/>
  <c r="P50" i="32"/>
  <c r="M46" i="32"/>
  <c r="M10" i="32" s="1"/>
  <c r="M27" i="32" s="1"/>
  <c r="P27" i="32" s="1"/>
  <c r="C14" i="30" s="1"/>
  <c r="E14" i="30" s="1"/>
  <c r="E22" i="30" s="1"/>
  <c r="E17" i="28" s="1"/>
  <c r="P31" i="37"/>
  <c r="P50" i="36"/>
  <c r="M31" i="31"/>
  <c r="O31" i="31"/>
  <c r="M51" i="36"/>
  <c r="O51" i="36"/>
  <c r="O53" i="36"/>
  <c r="M53" i="36"/>
  <c r="M30" i="31"/>
  <c r="O30" i="31"/>
  <c r="M87" i="36"/>
  <c r="M12" i="36" s="1"/>
  <c r="P76" i="36"/>
  <c r="P51" i="31"/>
  <c r="P46" i="32" l="1"/>
  <c r="P10" i="32" s="1"/>
  <c r="I27" i="17"/>
  <c r="P88" i="31"/>
  <c r="P12" i="31" s="1"/>
  <c r="T24" i="20"/>
  <c r="L3" i="20"/>
  <c r="P46" i="37"/>
  <c r="P10" i="37" s="1"/>
  <c r="Q10" i="20"/>
  <c r="Q11" i="20" s="1"/>
  <c r="I38" i="17"/>
  <c r="I116" i="17"/>
  <c r="AG19" i="9"/>
  <c r="X24" i="9"/>
  <c r="AB24" i="9" s="1"/>
  <c r="I132" i="17"/>
  <c r="S64" i="20"/>
  <c r="S65" i="20" s="1"/>
  <c r="S66" i="20" s="1"/>
  <c r="P27" i="37"/>
  <c r="C14" i="35" s="1"/>
  <c r="E14" i="35" s="1"/>
  <c r="E22" i="35" s="1"/>
  <c r="E23" i="35" s="1"/>
  <c r="C24" i="35" s="1"/>
  <c r="M41" i="22"/>
  <c r="P39" i="22"/>
  <c r="P64" i="32"/>
  <c r="M10" i="36"/>
  <c r="P48" i="36"/>
  <c r="P10" i="36" s="1"/>
  <c r="I141" i="17"/>
  <c r="I84" i="17"/>
  <c r="P87" i="36"/>
  <c r="P12" i="36" s="1"/>
  <c r="I19" i="17"/>
  <c r="I75" i="17" s="1"/>
  <c r="I100" i="17"/>
  <c r="M88" i="31"/>
  <c r="M12" i="31" s="1"/>
  <c r="O67" i="36"/>
  <c r="O11" i="36" s="1"/>
  <c r="Q68" i="20"/>
  <c r="S35" i="20"/>
  <c r="Q67" i="20"/>
  <c r="S67" i="20" s="1"/>
  <c r="S68" i="20" s="1"/>
  <c r="S69" i="20" s="1"/>
  <c r="M60" i="31"/>
  <c r="O60" i="31"/>
  <c r="O68" i="31" s="1"/>
  <c r="O11" i="31" s="1"/>
  <c r="E23" i="30"/>
  <c r="C24" i="30" s="1"/>
  <c r="M48" i="31"/>
  <c r="P30" i="31"/>
  <c r="P31" i="31"/>
  <c r="P53" i="36"/>
  <c r="O48" i="31"/>
  <c r="O10" i="31" s="1"/>
  <c r="P51" i="36"/>
  <c r="M67" i="36"/>
  <c r="E17" i="33" l="1"/>
  <c r="O28" i="31"/>
  <c r="D14" i="29" s="1"/>
  <c r="P60" i="31"/>
  <c r="I117" i="17"/>
  <c r="O28" i="36"/>
  <c r="D14" i="34" s="1"/>
  <c r="Q70" i="20"/>
  <c r="I140" i="17"/>
  <c r="P41" i="22"/>
  <c r="P44" i="22" s="1"/>
  <c r="P46" i="22" s="1"/>
  <c r="M44" i="22"/>
  <c r="M68" i="31"/>
  <c r="M15" i="26"/>
  <c r="L4" i="20"/>
  <c r="L6" i="20" s="1"/>
  <c r="T35" i="20"/>
  <c r="T12" i="20" s="1"/>
  <c r="S10" i="20"/>
  <c r="S7" i="20" s="1"/>
  <c r="M11" i="36"/>
  <c r="M28" i="36" s="1"/>
  <c r="P67" i="36"/>
  <c r="P11" i="36" s="1"/>
  <c r="M10" i="31"/>
  <c r="P48" i="31"/>
  <c r="P10" i="31" s="1"/>
  <c r="P28" i="36" l="1"/>
  <c r="E14" i="34" s="1"/>
  <c r="G14" i="34" s="1"/>
  <c r="G22" i="34" s="1"/>
  <c r="O15" i="26"/>
  <c r="P49" i="22"/>
  <c r="J50" i="22" s="1"/>
  <c r="P47" i="22"/>
  <c r="M11" i="31"/>
  <c r="M28" i="31" s="1"/>
  <c r="P68" i="31"/>
  <c r="P11" i="31" s="1"/>
  <c r="C14" i="34"/>
  <c r="C14" i="29" l="1"/>
  <c r="P28" i="31"/>
  <c r="E14" i="29" s="1"/>
  <c r="G14" i="29" s="1"/>
  <c r="G22" i="29" s="1"/>
  <c r="E16" i="28" s="1"/>
  <c r="E21" i="28" s="1"/>
  <c r="E22" i="28" s="1"/>
  <c r="C23" i="28" s="1"/>
  <c r="E16" i="33"/>
  <c r="E21" i="33" s="1"/>
  <c r="E22" i="33" s="1"/>
  <c r="C23" i="33" s="1"/>
  <c r="G23" i="34"/>
  <c r="C24" i="34" s="1"/>
  <c r="J16" i="25" l="1"/>
  <c r="G23" i="29"/>
  <c r="C24" i="29" s="1"/>
  <c r="I22" i="24" l="1"/>
</calcChain>
</file>

<file path=xl/comments1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<sst xmlns="http://schemas.openxmlformats.org/spreadsheetml/2006/main" count="2186" uniqueCount="810">
  <si>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</si>
  <si>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</si>
  <si>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</si>
  <si>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</si>
  <si>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</si>
  <si>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</si>
  <si>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</si>
  <si>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</si>
  <si>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</si>
  <si>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</si>
  <si>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</si>
  <si>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</si>
  <si>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</si>
  <si>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</si>
  <si>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</si>
  <si>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</si>
  <si>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</si>
  <si>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</si>
  <si>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</si>
  <si>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</si>
  <si>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</si>
  <si>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</si>
  <si>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</si>
  <si>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</si>
  <si>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</si>
  <si>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</si>
  <si>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</si>
  <si>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</si>
  <si>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</si>
  <si>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</si>
  <si>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</si>
  <si>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</si>
  <si>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</si>
  <si>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</si>
  <si>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</si>
  <si>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</si>
  <si>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</si>
  <si>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</si>
  <si>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</si>
  <si>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</si>
  <si>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</si>
  <si>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</si>
  <si>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</si>
  <si>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</si>
  <si>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</si>
  <si>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</si>
  <si>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</si>
  <si>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</si>
  <si>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</si>
  <si>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</si>
  <si>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</si>
  <si>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</si>
  <si>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</si>
  <si>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</si>
  <si>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</si>
  <si>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</si>
  <si>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</si>
  <si>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</si>
  <si>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</si>
  <si>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</si>
  <si>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</si>
  <si>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</si>
  <si>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</si>
  <si>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</si>
  <si>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</si>
  <si>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</si>
  <si>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</si>
  <si>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</si>
  <si>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</si>
  <si>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</si>
  <si>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</si>
  <si>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</si>
  <si>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</si>
  <si>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</si>
  <si>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</si>
  <si>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</si>
  <si>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</si>
  <si>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</si>
  <si>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</si>
  <si>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</si>
  <si>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</si>
  <si>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</si>
  <si>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</si>
  <si>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</si>
  <si>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</si>
  <si>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</si>
  <si>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</si>
  <si>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</si>
  <si>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</si>
  <si>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</si>
  <si>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</si>
  <si>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</si>
  <si>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</si>
  <si>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</si>
  <si>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</si>
  <si>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</si>
  <si>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</si>
  <si>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</si>
  <si>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</si>
  <si>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</si>
  <si>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</si>
  <si>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</si>
  <si>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เมตร</t>
  </si>
  <si>
    <t>แผ่น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</si>
  <si>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</si>
  <si>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</si>
  <si>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</si>
  <si>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</si>
  <si>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</si>
  <si>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</si>
  <si>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</si>
  <si>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</si>
  <si>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</si>
  <si>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</si>
  <si>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</si>
  <si>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</si>
  <si>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</si>
  <si>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</si>
  <si>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</si>
  <si>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</si>
  <si>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</si>
  <si>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</si>
  <si>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</si>
  <si>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</si>
  <si>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</si>
  <si>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</si>
  <si>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</si>
  <si>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</si>
  <si>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</si>
  <si>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</si>
  <si>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</si>
  <si>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</si>
  <si>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</si>
  <si>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</si>
  <si>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</si>
  <si>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</si>
  <si>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</si>
  <si>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</si>
  <si>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</si>
  <si>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</si>
  <si>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</si>
  <si>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</si>
  <si>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</si>
  <si>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</si>
  <si>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</si>
  <si>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</si>
  <si>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</si>
  <si>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</si>
  <si>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</si>
  <si>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</si>
  <si>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</si>
  <si>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</si>
  <si>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</si>
  <si>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</si>
  <si>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</si>
  <si>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</si>
  <si>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</si>
  <si>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</si>
  <si>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</si>
  <si>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</si>
  <si>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</si>
  <si>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</si>
  <si>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</si>
  <si>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</si>
  <si>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</si>
  <si>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</si>
  <si>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</si>
  <si>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</si>
  <si>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</si>
  <si>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</si>
  <si>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</si>
  <si>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</si>
  <si>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</si>
  <si>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</si>
  <si>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</si>
  <si>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</si>
  <si>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</si>
  <si>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</si>
  <si>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</si>
  <si>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</si>
  <si>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</si>
  <si>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</si>
  <si>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</si>
  <si>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</si>
  <si>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</si>
  <si>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</si>
  <si>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</si>
  <si>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</si>
  <si>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</si>
  <si>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</si>
  <si>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</si>
  <si>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</si>
  <si>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</si>
  <si>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</si>
  <si>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</si>
  <si>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</si>
  <si>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</si>
  <si>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</si>
  <si>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</si>
  <si>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</si>
  <si>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</si>
  <si>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</si>
  <si>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</si>
  <si>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</si>
  <si>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</si>
  <si>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</si>
  <si>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</si>
  <si>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</si>
  <si>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</si>
  <si>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</si>
  <si>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</si>
  <si>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</si>
  <si>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</si>
  <si>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</si>
  <si>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</si>
  <si>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</si>
  <si>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</si>
  <si>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</si>
  <si>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</si>
  <si>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</si>
  <si>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</si>
  <si>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</si>
  <si>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</si>
  <si>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</si>
  <si>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</si>
  <si>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</si>
  <si>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</si>
  <si>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</si>
  <si>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</si>
  <si>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</si>
  <si>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</si>
  <si>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</si>
  <si>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</si>
  <si>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</si>
  <si>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</si>
  <si>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</si>
  <si>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</si>
  <si>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</si>
  <si>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</si>
  <si>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</si>
  <si>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</si>
  <si>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</si>
  <si>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</si>
  <si>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</si>
  <si>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</si>
  <si>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</si>
  <si>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</si>
  <si>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</si>
  <si>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</si>
  <si>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</si>
  <si>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</si>
  <si>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</si>
  <si>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</si>
  <si>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</si>
  <si>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</si>
  <si>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</si>
  <si>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</si>
  <si>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</si>
  <si>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</si>
  <si>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</si>
  <si>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</si>
  <si>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</si>
  <si>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</si>
  <si>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</si>
  <si>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</si>
  <si>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</si>
  <si>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</si>
  <si>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</si>
  <si>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</si>
  <si>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</si>
  <si>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</si>
  <si>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</si>
  <si>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</si>
  <si>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</si>
  <si>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</si>
  <si>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</si>
  <si>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</si>
  <si>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</si>
  <si>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</si>
  <si>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</si>
  <si>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</si>
  <si>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</si>
  <si>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</si>
  <si>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</si>
  <si>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</si>
  <si>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</si>
  <si>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</si>
  <si>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</si>
  <si>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</si>
  <si>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</si>
  <si>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</si>
  <si>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</si>
  <si>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</si>
  <si>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</si>
  <si>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</si>
  <si>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</si>
  <si>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</si>
  <si>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</si>
  <si>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</si>
  <si>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</si>
  <si>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</si>
  <si>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</si>
  <si>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</si>
  <si>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</si>
  <si>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</si>
  <si>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</si>
  <si>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</si>
  <si>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</si>
  <si>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</si>
  <si>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</si>
  <si>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</si>
  <si>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</si>
  <si>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</si>
  <si>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</si>
  <si>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</si>
  <si>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</si>
  <si>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</si>
  <si>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</si>
  <si>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</si>
  <si>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</si>
  <si>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</si>
  <si>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</si>
  <si>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</si>
  <si>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</si>
  <si>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</si>
  <si>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</si>
  <si>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</si>
  <si>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</si>
  <si>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</si>
  <si>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</si>
  <si>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</si>
  <si>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</si>
  <si>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</si>
  <si>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</si>
  <si>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</si>
  <si>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</si>
  <si>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</si>
  <si>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</si>
  <si>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</si>
  <si>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</si>
  <si>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</si>
  <si>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</si>
  <si>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</si>
  <si>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</si>
  <si>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</si>
  <si>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</si>
  <si>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</si>
  <si>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</si>
  <si>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</si>
  <si>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</si>
  <si>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</si>
  <si>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</si>
  <si>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</si>
  <si>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</si>
  <si>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</si>
  <si>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</si>
  <si>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</si>
  <si>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</si>
  <si>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</si>
  <si>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</si>
  <si>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</si>
  <si>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</si>
  <si>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</si>
  <si>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</si>
  <si>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</si>
  <si>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</si>
  <si>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</si>
  <si>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</si>
  <si>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</si>
  <si>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</si>
  <si>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</si>
  <si>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</si>
  <si>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</si>
  <si>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</si>
  <si>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</si>
  <si>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</si>
  <si>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</si>
  <si>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</si>
  <si>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</si>
  <si>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</si>
  <si>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</si>
  <si>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</si>
  <si>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</si>
  <si>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</si>
  <si>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</si>
  <si>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</si>
  <si>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</si>
  <si>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</si>
  <si>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</si>
  <si>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</si>
  <si>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</si>
  <si>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</si>
  <si>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</si>
  <si>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</si>
  <si>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</si>
  <si>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</si>
  <si>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</si>
  <si>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</si>
  <si>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</si>
  <si>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</si>
  <si>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</si>
  <si>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</si>
  <si>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</si>
  <si>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</si>
  <si>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</si>
  <si>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</si>
  <si>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</si>
  <si>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</si>
  <si>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</si>
  <si>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</si>
  <si>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</si>
  <si>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</si>
  <si>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</si>
  <si>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</si>
  <si>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</si>
  <si>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</si>
  <si>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</si>
  <si>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</si>
  <si>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</si>
  <si>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</si>
  <si>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</si>
  <si>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</si>
  <si>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</si>
  <si>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</si>
  <si>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</si>
  <si>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</si>
  <si>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</si>
  <si>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</si>
  <si>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</si>
  <si>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</si>
  <si>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</si>
  <si>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</si>
  <si>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</si>
  <si>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</si>
  <si>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</si>
  <si>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</si>
  <si>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</si>
  <si>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</si>
  <si>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</si>
  <si>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</si>
  <si>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</si>
  <si>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</si>
  <si>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</si>
  <si>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</si>
  <si>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</si>
  <si>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</si>
  <si>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</si>
  <si>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</si>
  <si>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</si>
  <si>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</si>
  <si>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</si>
  <si>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</si>
  <si>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</si>
  <si>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</si>
  <si>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</si>
  <si>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</si>
  <si>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</si>
  <si>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</si>
  <si>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</si>
  <si>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</si>
  <si>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</si>
  <si>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</si>
  <si>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</si>
  <si>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</si>
  <si>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</si>
  <si>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</si>
  <si>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</si>
  <si>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</si>
  <si>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</si>
  <si>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</si>
  <si>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</si>
  <si>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</si>
  <si>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</si>
  <si>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</si>
  <si>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</si>
  <si>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</si>
  <si>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</si>
  <si>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</si>
  <si>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</si>
  <si>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</si>
  <si>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</si>
  <si>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</si>
  <si>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</si>
  <si>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</si>
  <si>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</si>
  <si>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</si>
  <si>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</si>
  <si>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</si>
  <si>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</si>
  <si>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</si>
  <si>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</si>
  <si>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</si>
  <si>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</si>
  <si>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</si>
  <si>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</si>
  <si>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</si>
  <si>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</si>
  <si>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</si>
  <si>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</si>
  <si>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</si>
  <si>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</si>
  <si>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</si>
  <si>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</si>
  <si>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</si>
  <si>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</si>
  <si>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</si>
  <si>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</si>
  <si>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</si>
  <si>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</si>
  <si>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</si>
  <si>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</si>
  <si>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</si>
  <si>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</si>
  <si>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</si>
  <si>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</si>
  <si>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</si>
  <si>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</si>
  <si>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</si>
  <si>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</si>
  <si>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</si>
  <si>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</si>
  <si>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</si>
  <si>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</si>
  <si>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</si>
  <si>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</si>
  <si>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</si>
  <si>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</si>
  <si>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</si>
  <si>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</si>
  <si>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</si>
  <si>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</si>
  <si>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</si>
  <si>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</si>
  <si>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</si>
  <si>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</si>
  <si>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</si>
  <si>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</si>
  <si>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</si>
  <si>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</si>
  <si>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</si>
  <si>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</si>
  <si>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</si>
  <si>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 xml:space="preserve"> ประเภท : งานอาคาร</t>
  </si>
  <si>
    <t>หน่วย : บาท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</si>
  <si>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</si>
  <si>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</si>
  <si>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</si>
  <si>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</si>
  <si>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</si>
  <si>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คณะกรรมการกำหนดราคากลาง</t>
  </si>
  <si>
    <t>ลงชื่อ……………………………………</t>
  </si>
  <si>
    <t>ประธานกรรมการ</t>
  </si>
  <si>
    <t>( ...................................... )</t>
  </si>
  <si>
    <t>กรรมการ</t>
  </si>
  <si>
    <t>บาท / ตร.ม.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</si>
  <si>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</si>
  <si>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</si>
  <si>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</si>
  <si>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</si>
  <si>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</si>
  <si>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</si>
  <si>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</si>
  <si>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</si>
  <si>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</si>
  <si>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</si>
  <si>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</si>
  <si>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</si>
  <si>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</si>
  <si>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</si>
  <si>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</si>
  <si>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</si>
  <si>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</si>
  <si>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</si>
  <si>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</si>
  <si>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</si>
  <si>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</si>
  <si>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</si>
  <si>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</si>
  <si>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</si>
  <si>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</si>
  <si>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</si>
  <si>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</si>
  <si>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</si>
  <si>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</si>
  <si>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</si>
  <si>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</si>
  <si>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</si>
  <si>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</si>
  <si>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</si>
  <si>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</si>
  <si>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</si>
  <si>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</si>
  <si>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</si>
  <si>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</si>
  <si>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</si>
  <si>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</si>
  <si>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</si>
  <si>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</si>
  <si>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</si>
  <si>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</si>
  <si>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</si>
  <si>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</si>
  <si>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</si>
  <si>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</si>
  <si>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ลงชื่อ ......................</t>
  </si>
  <si>
    <t>สถานที่ก่อสร้าง  : มหาวิทยาลัยราชภัฏเชียงใหม่ ศูนย์เวียงบัว</t>
  </si>
  <si>
    <t>แบบเลขที่..........</t>
  </si>
  <si>
    <t>คำนวณราคาเมื่อวันที่</t>
  </si>
  <si>
    <t xml:space="preserve">ประมาณราคาตามแบบ ปร. 4   จำนวน </t>
  </si>
  <si>
    <t xml:space="preserve">คำนวณราคาเมื่อวันที่    </t>
  </si>
  <si>
    <t>คำนวณราคาโดย   :  คณะกรรมการกำหนดราคากลาง ตามคำสั่งมหาวิทยาลัยราชภัฏเชียงใหม่ ที่ 2475/2560  ลงวันที่ 11 กรกฎาคม 2560</t>
  </si>
  <si>
    <t>ตามคำสั่งมหาวิทยาลัยราชภัฏเชียงใหม่ ที่ 2475/2560  ลงวันที่ 11 กรกฎาคม 2560</t>
  </si>
  <si>
    <t>แบบ ปร. 4 และ ปร.5 ที่แนบ  จำนวน 1 ชุด</t>
  </si>
  <si>
    <t>(อาจารย์ ดร.ณัฏฐพร  จักรวิเชียร )</t>
  </si>
  <si>
    <t>(อาจารย์ สรุศักดิ์  สิงห์สา)</t>
  </si>
  <si>
    <t>( นายอุทัย  ใจสักเสริญ )</t>
  </si>
  <si>
    <t>ลงชื่อ…………………………</t>
  </si>
  <si>
    <t xml:space="preserve">หน่วย : บาท  </t>
  </si>
  <si>
    <t>(อาจารย์ว่าที่เรือตรี อภิสิทธ์  ชัยมัง)</t>
  </si>
  <si>
    <t>(อาจารย์ว่าที่ร้อยเอก ดร.ขจร  ตรีโสภณากร)</t>
  </si>
  <si>
    <t>รวมเป็นเงิน</t>
  </si>
  <si>
    <t xml:space="preserve">          ลงชื่อ……………………………………</t>
  </si>
  <si>
    <t xml:space="preserve">          (อาจารย์ว่าที่เรือตรี อภิสิทธ์  ชัยมัง)</t>
  </si>
  <si>
    <t xml:space="preserve">          (อาจารย์ สรุศักดิ์  สิงห์สา)</t>
  </si>
  <si>
    <t xml:space="preserve">          ( ...................................... )</t>
  </si>
  <si>
    <t>ราคารวมค่าแรง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</si>
  <si>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</si>
  <si>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</si>
  <si>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</si>
  <si>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</si>
  <si>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</si>
  <si>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งานซ่อมแซมพื้นผิวลานกีฬา</t>
  </si>
  <si>
    <t>แบบสรุปราคากลาง</t>
  </si>
  <si>
    <t xml:space="preserve"> รวมราคาทั้งโครงการ</t>
  </si>
  <si>
    <t>( นายภาณุพงศ์  วงศ์อุดมทรัพย์ )</t>
  </si>
  <si>
    <t xml:space="preserve">คำนวณราคาโดย   :  คณะกรรมการกำหนดราคากลาง 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</si>
  <si>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</si>
  <si>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</si>
  <si>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</si>
  <si>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</si>
  <si>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</si>
  <si>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</si>
  <si>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 xml:space="preserve"> งานครุภัณฑ์ฉากกั้นพาร์ติชั่นครึ่งกระจกใส สูง 1.20 </t>
  </si>
  <si>
    <t>ฉากกั้นพาร์ติชั่นครึ่งกระจกใส สูง 1.20 ม. กว้าง 0.60 ม.</t>
  </si>
  <si>
    <t>ฉากกั้นพาร์ติชั่นครึ่งกระจกใส สูง 1.20 ม. กว้าง 0.90 ม.</t>
  </si>
  <si>
    <t>ฉากกั้นพาร์ติชั่นครึ่งกระจกใส สูง 1.20 ม. กว้าง 1.00 ม.</t>
  </si>
  <si>
    <t>ฉากกั้นพาร์ติชั่นครึ่งกระจกใส สูง 1.20 ม. กว้าง 1.50 ม.</t>
  </si>
  <si>
    <t>ตัว</t>
  </si>
  <si>
    <t>โครงการ : ต่อเติมห้องพักอาจารย์คณะครุศาสตร์ อาคาร C</t>
  </si>
  <si>
    <t>โครงการ : ต่อเติมห้องพักอาจารย์คณะครุศาสตร์ อาคาร B</t>
  </si>
  <si>
    <t xml:space="preserve"> งานครุภัณฑ์ฉากกั้นพาร์ติชั่นครึ่งกระจกใส สูง 1.20 แบบมีรางไฟ</t>
  </si>
  <si>
    <t>งานรื้อถอนราวระเบียงเหล็ก (รื้อขนไป)</t>
  </si>
  <si>
    <t>งานติดตั้งประตูบานสวิงคู่พร้อมช่องแสง  ขนาด กว้าง 1.90 ม. สูง 2.95 ม. พร้อมอุปกรณ์ครบชุด</t>
  </si>
  <si>
    <t xml:space="preserve">งานทาสีน้ำพลาสติก รองพื้น 1 รอบ สีจริง 2 รอบ </t>
  </si>
  <si>
    <t>Factor F</t>
  </si>
  <si>
    <t>งานต่อเติมห้องพักอาจารย์คณะครุศาสตร์ อาคาร B</t>
  </si>
  <si>
    <t>ต่อเติมห้องพักอาจารย์คณะครุศาสตร์ อาคาร B</t>
  </si>
  <si>
    <t>งานรื้อผนัง (รื้อขนไป)</t>
  </si>
  <si>
    <t>งานติดตั้งหน้าต่างบานเลื่อนสลับพร้อมช่องแสง ขนาด กว้าง 3.60 ม. สูง 2.20 ม. พร้อมอุปกรณ์ครบชุด</t>
  </si>
  <si>
    <t>งานติดตั้งบานกระจกปิดตายพร้อมช่องแสง ด้านล่างติดลูกฟูกอลูมิเนียมลอนเล็ก  ขนาด กว้าง 2.10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</si>
  <si>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2.00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</si>
  <si>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1.05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</si>
  <si>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0.85 ม. สูง 2.95 ม.</t>
  </si>
  <si>
    <t>งานติดตั้งบานกระจกเงา หนา 6 มม. ขนาด สูง 1.80 ม. ยาว 5.00 ม.</t>
  </si>
  <si>
    <t>ต่อเติมห้องพักอาจารย์คณะครุศาสตร์ อาคาร C</t>
  </si>
  <si>
    <t>งานติดตั้งพรม</t>
  </si>
  <si>
    <t>งานรื้อถอนประตูพร้อมวงกบ 1 บาน (รื้อขนไป)</t>
  </si>
  <si>
    <t>งานติดตั้งประตูบานเลื่อน  ขนาด กว้าง 0.90 ม. สูง 2.00 ม. พร้อมอุปกรณ์ครบชุด</t>
  </si>
  <si>
    <t>ราวจับสแตนเลสสตีลมีขายึดติดกับพื้นมีฝาครอบปิด ขนาด Dia 2" หนา 1.2มม.</t>
  </si>
  <si>
    <t xml:space="preserve">งานเสริมทางลาดสำหรับรถเข็นคนพิการ ขนาด สูง 0.05ม. กว้าง 0.10 ม. ยาว 1.20 </t>
  </si>
  <si>
    <t>ผนังกระจกนิรภัย ( Temperd ) ใส หนา 6มม.ขนาด 2.40*1.20 ม. ติดฟิล์มสำหรับสังเกตการณ์</t>
  </si>
  <si>
    <t>ตู้ M D B และ ตู้ A C P  และตู้ DBA</t>
  </si>
  <si>
    <t>3.1.1</t>
  </si>
  <si>
    <t xml:space="preserve"> -  80 AT. 3P</t>
  </si>
  <si>
    <t xml:space="preserve"> -  16AT. 3P</t>
  </si>
  <si>
    <t xml:space="preserve"> -  Safety Switches </t>
  </si>
  <si>
    <t xml:space="preserve"> - อุปกรณ์ประกอบ</t>
  </si>
  <si>
    <t>3.1.2</t>
  </si>
  <si>
    <t>3.1.3</t>
  </si>
  <si>
    <t>3.1.4</t>
  </si>
  <si>
    <t xml:space="preserve"> PANEL BOARD</t>
  </si>
  <si>
    <t>3.2.1</t>
  </si>
  <si>
    <t xml:space="preserve"> -  LPA</t>
  </si>
  <si>
    <t xml:space="preserve"> ท่อ และ ราง</t>
  </si>
  <si>
    <t xml:space="preserve"> - ท่อ uPVC    3/4"</t>
  </si>
  <si>
    <t xml:space="preserve"> - รางวายเวย์ 2 x 4</t>
  </si>
  <si>
    <t xml:space="preserve"> สายไฟฟ้า</t>
  </si>
  <si>
    <t xml:space="preserve"> -  THW #  35  SQ.MM.</t>
  </si>
  <si>
    <t xml:space="preserve"> -  THW #  10  SQ.MM.</t>
  </si>
  <si>
    <t xml:space="preserve"> -  THW #  4  SQ.MM.</t>
  </si>
  <si>
    <t xml:space="preserve"> -  THW #  1.5  SQ.MM.</t>
  </si>
  <si>
    <t>3.2.2</t>
  </si>
  <si>
    <t>3.3.1</t>
  </si>
  <si>
    <t>3.3.2</t>
  </si>
  <si>
    <t>3.3.3</t>
  </si>
  <si>
    <t>3.4.1</t>
  </si>
  <si>
    <t>3.4.2</t>
  </si>
  <si>
    <t>3.4.3</t>
  </si>
  <si>
    <t>3.4.4</t>
  </si>
  <si>
    <t>3.4.5</t>
  </si>
  <si>
    <t>ตู้</t>
  </si>
  <si>
    <t>งานระบบไฟฟ้าและสื่อสาร</t>
  </si>
  <si>
    <t xml:space="preserve"> เครื่องปรับอากาศขนาด 36,000 BTU /Hr</t>
  </si>
  <si>
    <t>งานเครื่องปรับอากาศ แบบแยกส่วน</t>
  </si>
  <si>
    <t>งานต่อเติมห้องพักอาจารย์คณะครุศาสตร์ อาคาร C</t>
  </si>
  <si>
    <t>งานติดตั้งหน้าต่างบานเลื่อนสลับพร้อมช่องแสง ขนาด กว้าง 5.50 ม. สูง 2.20 ม. พร้อมอุปกรณ์ครบชุด</t>
  </si>
  <si>
    <t xml:space="preserve">งานติดตั้งผนังยิปซั่มบอร์ดหนา 9 มม. ชนิดธรรมดา กรุ 2 ด้าน โครงเคร่าเหล็กอาบสังกะสี </t>
  </si>
  <si>
    <t>งานมู่ลี่อลูมิเนียม</t>
  </si>
  <si>
    <t xml:space="preserve">มู่ลี่อลูมิเนียมแนวตั้ง ชนิดใบกว้าง 89 มม.ของหน้าต่าง 1 </t>
  </si>
  <si>
    <t>มู่ลี่อลูมิเนียมแนวตั้ง ชนิดใบกว้าง 89 มม.ของหน้าต่าง 2</t>
  </si>
  <si>
    <t>ชั้นที่ 1</t>
  </si>
  <si>
    <t>ชั้นที่ 2</t>
  </si>
  <si>
    <t>งานติดตั้งกระเบื้องยางไวนิลลายไม้</t>
  </si>
  <si>
    <t>งานติดตั้งบัวเชิงผนังยาง ขนาด 4"</t>
  </si>
  <si>
    <t>มู่ลี่อลูมิเนียมแนวตั้ง ชนิดใบกว้าง 89 มม.ของหน้าต่าง W13 (1.00*2.05ม.)</t>
  </si>
  <si>
    <t>มู่ลี่อลูมิเนียมแนวตั้ง ชนิดใบกว้าง 89 มม.ของหน้าต่าง W12 (0.50*2.05ม.)</t>
  </si>
  <si>
    <t>มู่ลี่อลูมิเนียมแนวตั้ง ชนิดใบกว้าง 89 มม.ของหน้าต่าง W10  (1.825*0.6ม.)</t>
  </si>
  <si>
    <t>มู่ลี่อลูมิเนียมแนวตั้ง ชนิดใบกว้าง 89 มม.ของหน้าต่าง W11  (3.60*0.6ม.)</t>
  </si>
  <si>
    <t xml:space="preserve">มู่ลี่อลูมิเนียมแนวตั้ง ชนิดใบกว้าง 89 มม.ของหน้าต่าง W1 (1.65x1.85) </t>
  </si>
  <si>
    <t>มู่ลี่อลูมิเนียมแนวตั้ง ชนิดใบกว้าง 89 มม.ของหน้าต่าง W2 (0.70x2.05)</t>
  </si>
  <si>
    <t>มู่ลี่อลูมิเนียมแนวตั้ง ชนิดใบกว้าง 89 มม.ของหน้าต่าง W8 (3.60x0.60ม.)</t>
  </si>
  <si>
    <t>มู่ลี่อลูมิเนียมแนวตั้ง ชนิดใบกว้าง 89 มม.ของหน้าต่าง W3 (3.60x1.85ม.)</t>
  </si>
  <si>
    <t>มู่ลี่อลูมิเนียมแนวตั้ง ชนิดใบกว้าง 89 มม.ของหน้าต่าง W9 (5.38x0.60ม.)</t>
  </si>
  <si>
    <t>งานระบบสื่อสาร</t>
  </si>
  <si>
    <t xml:space="preserve"> - TELEPHONE OUTLET With BOX INSTALLATION</t>
  </si>
  <si>
    <t xml:space="preserve"> - TIEV  4Cx0.65 Sq.mm.</t>
  </si>
  <si>
    <t xml:space="preserve"> - UPVC 3/8 in.  </t>
  </si>
  <si>
    <t xml:space="preserve"> - UPVC 1/2 in.  </t>
  </si>
  <si>
    <t xml:space="preserve"> - UPVC 1 in.  </t>
  </si>
  <si>
    <t xml:space="preserve"> - Wire Duct sloted Type 40x30 mm.</t>
  </si>
  <si>
    <t xml:space="preserve"> - Wire Way Mini Trunking 12x52 mm.</t>
  </si>
  <si>
    <t xml:space="preserve"> - GROUNDING</t>
  </si>
  <si>
    <t xml:space="preserve"> - ACCESSORIES &amp; SUPPORT</t>
  </si>
  <si>
    <t xml:space="preserve"> - TC 50P  With Connector Module</t>
  </si>
  <si>
    <t xml:space="preserve"> - AP 50P (0.65 mm.) เชื่อมต่อไปยังอาคาร C</t>
  </si>
  <si>
    <t xml:space="preserve"> - TC 100P  With Connector Module</t>
  </si>
  <si>
    <t xml:space="preserve"> - AP 100P (0.65 mm.) เชื่อมต่อไปยังอาคารเรียนรวม A</t>
  </si>
  <si>
    <t>ชั้นที่ 1 ฝั่งด้านซ้าย</t>
  </si>
  <si>
    <t>มู่ลี่อลูมิเนียมแนวตั้ง ชนิดใบกว้าง 89 มม.ของหน้าต่าง W3 (3.60*1.85ม.)</t>
  </si>
  <si>
    <t>มู่ลี่อลูมิเนียมแนวตั้ง ชนิดใบกว้าง 89 มม.ของหน้าต่าง W1 (1.65*1.85ม.)</t>
  </si>
  <si>
    <t>มู่ลี่อลูมิเนียมแนวตั้ง ชนิดใบกว้าง 89 มม.ของหน้าต่าง W2 (0.7*2.05ม.)</t>
  </si>
  <si>
    <t>มู่ลี่อลูมิเนียมแนวตั้ง ชนิดใบกว้าง 89 มม.ของหน้าต่าง W9 (5.38*0.60ม.)</t>
  </si>
  <si>
    <t>มู่ลี่อลูมิเนียมแนวตั้ง ชนิดใบกว้าง 89 มม.ของหน้าต่าง W8  (3.60*0.60ม.)</t>
  </si>
  <si>
    <t>งานระบบสื่อสารและเทคโนโลยีสารสนเทศ</t>
  </si>
  <si>
    <t>ระบบสื่อสาร LAN</t>
  </si>
  <si>
    <t>5.1.1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</si>
  <si>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</si>
  <si>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</si>
  <si>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</si>
  <si>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</si>
  <si>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</si>
  <si>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</si>
  <si>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5.1.2</t>
  </si>
  <si>
    <t>5.1.3</t>
  </si>
  <si>
    <t>5.1.4</t>
  </si>
  <si>
    <t>5.1.5</t>
  </si>
  <si>
    <t>5.1.6</t>
  </si>
  <si>
    <t>แผง</t>
  </si>
  <si>
    <t>เส้น</t>
  </si>
  <si>
    <t>Conduit</t>
  </si>
  <si>
    <t>5.2.1</t>
  </si>
  <si>
    <t>5.2.2</t>
  </si>
  <si>
    <t>5.2.3</t>
  </si>
  <si>
    <t>5.2.4</t>
  </si>
  <si>
    <t>ท่อร้อยสาย EMT Conduit 3/4"</t>
  </si>
  <si>
    <t>ท่อร้อยสาย EMT Conduit 1/2"</t>
  </si>
  <si>
    <t>ข้อต่ออุปกรณ์ท่อ</t>
  </si>
  <si>
    <t>เหล็กยึดท่อ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</si>
  <si>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</si>
  <si>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</si>
  <si>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</si>
  <si>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</si>
  <si>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</si>
  <si>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</si>
  <si>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</si>
  <si>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</si>
  <si>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</si>
  <si>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งานปรับปรุงสำนักงานคณะครุศาสตร์</t>
  </si>
  <si>
    <t>งานระบบสารสนเทศ</t>
  </si>
  <si>
    <t>อุปกรณ์กระจายสัญญาณเครือข่ายคอมพิวเตอร์ไร้สาย</t>
  </si>
  <si>
    <t>โทรทัศน์ แบบ Smart  HTV ขนาดไม่น้อยกว่า 55"</t>
  </si>
  <si>
    <t>เงินล่วงหน้า 15 %</t>
  </si>
  <si>
    <t>เงินประกันผลงาน 0 %</t>
  </si>
  <si>
    <t>ดอกเบี้ยเงินกู้ 6 %</t>
  </si>
  <si>
    <t>งานติดตั้งตาข่ายกันนก</t>
  </si>
  <si>
    <t>ขนาดช่องตาราง ไม่น้อยกว่า 2.5 x 2.5 ซม. พร้อมอุปกรณ์ติดตั้ง</t>
  </si>
  <si>
    <t xml:space="preserve">งานติดตั้งตาข่ายกันนก ชนิด HDPE ผสมสารป้องกัน UV ขนาดเส้นเชือก ไม่น้อยกว่า 1.5 มม. </t>
  </si>
  <si>
    <t xml:space="preserve">สายสลิงขนาดไม่น้อยกว่า 4 มม. </t>
  </si>
  <si>
    <t>เกลียวเร่งเฟรมสแตนเลส ชนิดห่วง 2 ด้านขนาด 1/4 " พร้อมกิ๊บจับ และอุปกรณ์ประกอบ</t>
  </si>
  <si>
    <t>ปรับปรุงอาคารโรงอาหาร</t>
  </si>
  <si>
    <t>สายไฟ</t>
  </si>
  <si>
    <t>ท่อ</t>
  </si>
  <si>
    <t>ตู้คอนซูเมอร์ยูนิค พร้อมเซอกิตเบรคเกอร์</t>
  </si>
  <si>
    <t>ปลั๊กไฟ</t>
  </si>
  <si>
    <t xml:space="preserve"> สายไฟ 16 sq.mm. IEC 01  </t>
  </si>
  <si>
    <t xml:space="preserve">สายไฟ 10 sq.mm. IEC 01  </t>
  </si>
  <si>
    <t xml:space="preserve">สายไฟ 4 sq.mm. IEC 01  </t>
  </si>
  <si>
    <t xml:space="preserve">สายไฟ 2.5 sq.mm. IEC 01  </t>
  </si>
  <si>
    <t>อุปกรณ์ประกอบสายไฟฟ้า</t>
  </si>
  <si>
    <t>อุปกรณ์ประกอบท่อ</t>
  </si>
  <si>
    <t>ท่อ uPVC 1 1/4"</t>
  </si>
  <si>
    <t>ท่อ uPVC 3/4"</t>
  </si>
  <si>
    <t>พัดลมอุตสาหกรรมติดผนัง ขนาด 24 นิ้ว</t>
  </si>
  <si>
    <t xml:space="preserve">อุปกรณ์สลับสัญญาณ 10/100/1000 ขนาด 24 port </t>
  </si>
  <si>
    <t>ตู้ Rack19 ขนาด 12U +พัดลม + AC Power 6 ช่อง</t>
  </si>
  <si>
    <t>ระบบกล้องวงจรปิดพร้อมติดตั้ง</t>
  </si>
  <si>
    <t>โครงการ :ปรับปรุงโรงอาหารคณะครุศาสตร์ ก่อสร้าง ณ ศูนย์แม่ริม</t>
  </si>
  <si>
    <t>ค่าภาษีมูลค่าเพิ่ม 7 %</t>
  </si>
  <si>
    <t xml:space="preserve">คำนวณราคาโดย   : </t>
  </si>
  <si>
    <t>สถานที่ก่อสร้าง  : มหาวิทยาลัยราชภัฏเชียงใหม่ ศูนย์แม่ริม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</si>
</sst>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0_-;\-* #,##0.0000_-;_-* &quot;-&quot;??_-;_-@_-"/>
    <numFmt numFmtId="194" formatCode="[$-F800]dddd\,\ mmmm\ dd\,\ yyyy"/>
    <numFmt numFmtId="195" formatCode="General_)"/>
    <numFmt numFmtId="196" formatCode="&quot;\&quot;#,##0;[Red]&quot;\&quot;\-#,##0"/>
    <numFmt numFmtId="197" formatCode="_ * #,##0.00_ ;_ * \-#,##0.00_ ;_ * &quot;-&quot;??_ ;_ @_ "/>
    <numFmt numFmtId="198" formatCode="_ * #,##0_ ;_ * \-#,##0_ ;_ * &quot;-&quot;_ ;_ @_ "/>
    <numFmt numFmtId="199" formatCode="&quot;฿&quot;\t#,##0_);\(&quot;฿&quot;\t#,##0\)"/>
    <numFmt numFmtId="200" formatCode="\t0.00E+00"/>
    <numFmt numFmtId="201" formatCode="[$-101041E]d\ mmmm\ yyyy;@"/>
    <numFmt numFmtId="202" formatCode="[$-107041E]d\ mmmm\ yyyy;@"/>
    <numFmt numFmtId="203" formatCode="_-* #,##0.00_-;\-* #,##0.00_-;_-* \-??_-;_-@_-"/>
  </numFmts>
  <fonts count="59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sz val="16"/>
      <color indexed="10"/>
      <name val="TH Niramit AS"/>
    </font>
    <font>
      <b/>
      <i/>
      <sz val="16"/>
      <name val="TH Niramit AS"/>
    </font>
    <font>
      <b/>
      <i/>
      <sz val="16"/>
      <color indexed="10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sz val="16"/>
      <color rgb="FFFF0000"/>
      <name val="TH Niramit AS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b/>
      <sz val="14"/>
      <color rgb="FFFF0000"/>
      <name val="TH Niramit AS"/>
    </font>
    <font>
      <sz val="14"/>
      <color rgb="FFFF0000"/>
      <name val="TH Niramit AS"/>
    </font>
    <font>
      <b/>
      <sz val="14"/>
      <color rgb="FF00B0F0"/>
      <name val="TH Niramit AS"/>
    </font>
    <font>
      <sz val="14"/>
      <color rgb="FF7030A0"/>
      <name val="TH Niramit AS"/>
    </font>
    <font>
      <b/>
      <sz val="14"/>
      <color rgb="FF7030A0"/>
      <name val="TH Niramit AS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b/>
      <sz val="14"/>
      <color theme="1"/>
      <name val="TH Niramit AS"/>
    </font>
    <font>
      <sz val="11"/>
      <color theme="1"/>
      <name val="Tahoma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8313">
    <xf numFmtId="0" fontId="0" fillId="0" borderId="0"/>
    <xf numFmtId="14" fontId="22" fillId="0" borderId="0"/>
    <xf numFmtId="188" fontId="22" fillId="0" borderId="0"/>
    <xf numFmtId="187" fontId="22" fillId="0" borderId="0"/>
    <xf numFmtId="0" fontId="4" fillId="0" borderId="0">
      <alignment vertical="center"/>
    </xf>
    <xf numFmtId="39" fontId="22" fillId="0" borderId="0"/>
    <xf numFmtId="195" fontId="5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9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37" fontId="22" fillId="0" borderId="0"/>
    <xf numFmtId="9" fontId="2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0" fillId="3" borderId="0" applyNumberFormat="0" applyBorder="0" applyAlignment="0" applyProtection="0"/>
    <xf numFmtId="0" fontId="25" fillId="9" borderId="0" applyNumberFormat="0" applyBorder="0" applyAlignment="0" applyProtection="0"/>
    <xf numFmtId="0" fontId="20" fillId="4" borderId="0" applyNumberFormat="0" applyBorder="0" applyAlignment="0" applyProtection="0"/>
    <xf numFmtId="0" fontId="25" fillId="10" borderId="0" applyNumberFormat="0" applyBorder="0" applyAlignment="0" applyProtection="0"/>
    <xf numFmtId="0" fontId="20" fillId="5" borderId="0" applyNumberFormat="0" applyBorder="0" applyAlignment="0" applyProtection="0"/>
    <xf numFmtId="0" fontId="25" fillId="11" borderId="0" applyNumberFormat="0" applyBorder="0" applyAlignment="0" applyProtection="0"/>
    <xf numFmtId="0" fontId="20" fillId="6" borderId="0" applyNumberFormat="0" applyBorder="0" applyAlignment="0" applyProtection="0"/>
    <xf numFmtId="0" fontId="25" fillId="8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0" fillId="8" borderId="0" applyNumberFormat="0" applyBorder="0" applyAlignment="0" applyProtection="0"/>
    <xf numFmtId="0" fontId="25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3" fillId="0" borderId="0"/>
    <xf numFmtId="0" fontId="54" fillId="0" borderId="0"/>
    <xf numFmtId="203" fontId="54" fillId="0" borderId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7" fillId="0" borderId="0"/>
    <xf numFmtId="0" fontId="54" fillId="0" borderId="0"/>
    <xf numFmtId="9" fontId="54" fillId="0" borderId="0" applyFont="0" applyFill="0" applyBorder="0" applyAlignment="0" applyProtection="0"/>
    <xf numFmtId="0" fontId="7" fillId="0" borderId="0"/>
    <xf numFmtId="203" fontId="54" fillId="0" borderId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8" fillId="0" borderId="0"/>
    <xf numFmtId="189" fontId="5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7" fillId="0" borderId="0"/>
    <xf numFmtId="0" fontId="5" fillId="0" borderId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58" fillId="0" borderId="0" applyFont="0" applyFill="0" applyBorder="0" applyAlignment="0" applyProtection="0"/>
    <xf numFmtId="0" fontId="58" fillId="0" borderId="0"/>
    <xf numFmtId="43" fontId="54" fillId="0" borderId="0" applyFont="0" applyFill="0" applyBorder="0" applyAlignment="0" applyProtection="0"/>
    <xf numFmtId="189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54" fillId="0" borderId="0"/>
    <xf numFmtId="43" fontId="27" fillId="0" borderId="0" applyFont="0" applyFill="0" applyBorder="0" applyAlignment="0" applyProtection="0"/>
    <xf numFmtId="0" fontId="7" fillId="0" borderId="0"/>
    <xf numFmtId="9" fontId="5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44">
    <xf numFmtId="0" fontId="0" fillId="0" borderId="0" xfId="0"/>
    <xf numFmtId="0" fontId="34" fillId="0" borderId="0" xfId="23973" applyFont="1"/>
    <xf numFmtId="43" fontId="34" fillId="0" borderId="0" xfId="23973" applyNumberFormat="1" applyFont="1"/>
    <xf numFmtId="0" fontId="34" fillId="0" borderId="0" xfId="16148" applyFont="1"/>
    <xf numFmtId="0" fontId="33" fillId="0" borderId="26" xfId="23973" applyFont="1" applyBorder="1"/>
    <xf numFmtId="43" fontId="33" fillId="0" borderId="26" xfId="23973" applyNumberFormat="1" applyFont="1" applyBorder="1" applyAlignment="1"/>
    <xf numFmtId="43" fontId="33" fillId="0" borderId="26" xfId="23973" applyNumberFormat="1" applyFont="1" applyBorder="1"/>
    <xf numFmtId="0" fontId="33" fillId="0" borderId="27" xfId="23973" applyFont="1" applyBorder="1"/>
    <xf numFmtId="0" fontId="33" fillId="0" borderId="27" xfId="23973" applyFont="1" applyBorder="1" applyAlignment="1"/>
    <xf numFmtId="43" fontId="33" fillId="0" borderId="27" xfId="23973" applyNumberFormat="1" applyFont="1" applyBorder="1"/>
    <xf numFmtId="0" fontId="33" fillId="0" borderId="0" xfId="23973" applyFont="1" applyBorder="1"/>
    <xf numFmtId="0" fontId="28" fillId="0" borderId="27" xfId="23973" applyFont="1" applyBorder="1" applyAlignment="1"/>
    <xf numFmtId="201" fontId="42" fillId="0" borderId="0" xfId="23973" applyNumberFormat="1" applyFont="1" applyAlignment="1">
      <alignment horizontal="left"/>
    </xf>
    <xf numFmtId="194" fontId="35" fillId="0" borderId="28" xfId="23973" applyNumberFormat="1" applyFont="1" applyFill="1" applyBorder="1" applyAlignment="1"/>
    <xf numFmtId="194" fontId="33" fillId="0" borderId="28" xfId="23973" applyNumberFormat="1" applyFont="1" applyFill="1" applyBorder="1" applyAlignment="1"/>
    <xf numFmtId="0" fontId="33" fillId="0" borderId="27" xfId="23973" applyFont="1" applyBorder="1" applyAlignment="1">
      <alignment horizontal="right"/>
    </xf>
    <xf numFmtId="0" fontId="34" fillId="0" borderId="38" xfId="23973" applyFont="1" applyBorder="1" applyAlignment="1">
      <alignment horizontal="center"/>
    </xf>
    <xf numFmtId="43" fontId="34" fillId="0" borderId="42" xfId="22250" applyNumberFormat="1" applyFont="1" applyBorder="1" applyAlignment="1">
      <alignment horizontal="center"/>
    </xf>
    <xf numFmtId="2" fontId="34" fillId="0" borderId="43" xfId="23973" applyNumberFormat="1" applyFont="1" applyBorder="1" applyAlignment="1">
      <alignment horizontal="center"/>
    </xf>
    <xf numFmtId="43" fontId="34" fillId="0" borderId="0" xfId="16148" applyNumberFormat="1" applyFont="1"/>
    <xf numFmtId="0" fontId="33" fillId="0" borderId="44" xfId="23973" applyFont="1" applyBorder="1" applyAlignment="1">
      <alignment horizontal="center"/>
    </xf>
    <xf numFmtId="43" fontId="33" fillId="0" borderId="16" xfId="22250" applyNumberFormat="1" applyFont="1" applyBorder="1" applyAlignment="1">
      <alignment horizontal="center"/>
    </xf>
    <xf numFmtId="0" fontId="34" fillId="0" borderId="0" xfId="16149" applyFont="1"/>
    <xf numFmtId="0" fontId="34" fillId="0" borderId="44" xfId="23973" applyFont="1" applyBorder="1" applyAlignment="1">
      <alignment horizontal="center"/>
    </xf>
    <xf numFmtId="0" fontId="36" fillId="12" borderId="8" xfId="23973" applyFont="1" applyFill="1" applyBorder="1" applyAlignment="1"/>
    <xf numFmtId="0" fontId="36" fillId="12" borderId="10" xfId="23973" applyFont="1" applyFill="1" applyBorder="1" applyAlignment="1"/>
    <xf numFmtId="0" fontId="36" fillId="12" borderId="9" xfId="23973" applyFont="1" applyFill="1" applyBorder="1" applyAlignment="1">
      <alignment horizontal="right"/>
    </xf>
    <xf numFmtId="43" fontId="36" fillId="12" borderId="11" xfId="23973" applyNumberFormat="1" applyFont="1" applyFill="1" applyBorder="1" applyAlignment="1"/>
    <xf numFmtId="0" fontId="36" fillId="12" borderId="47" xfId="23973" applyFont="1" applyFill="1" applyBorder="1"/>
    <xf numFmtId="0" fontId="34" fillId="0" borderId="0" xfId="16147" applyFont="1"/>
    <xf numFmtId="2" fontId="34" fillId="0" borderId="0" xfId="22250" applyNumberFormat="1" applyFont="1"/>
    <xf numFmtId="0" fontId="36" fillId="12" borderId="49" xfId="23973" applyFont="1" applyFill="1" applyBorder="1" applyAlignment="1">
      <alignment horizontal="right"/>
    </xf>
    <xf numFmtId="0" fontId="36" fillId="12" borderId="0" xfId="23973" applyFont="1" applyFill="1" applyBorder="1" applyAlignment="1">
      <alignment horizontal="right"/>
    </xf>
    <xf numFmtId="43" fontId="37" fillId="12" borderId="8" xfId="23973" applyNumberFormat="1" applyFont="1" applyFill="1" applyBorder="1" applyAlignment="1"/>
    <xf numFmtId="0" fontId="43" fillId="12" borderId="50" xfId="23973" applyFont="1" applyFill="1" applyBorder="1"/>
    <xf numFmtId="43" fontId="34" fillId="0" borderId="0" xfId="22250" applyNumberFormat="1" applyFont="1"/>
    <xf numFmtId="0" fontId="44" fillId="0" borderId="0" xfId="22250" applyFont="1"/>
    <xf numFmtId="10" fontId="34" fillId="0" borderId="0" xfId="25454" applyNumberFormat="1" applyFont="1"/>
    <xf numFmtId="0" fontId="36" fillId="12" borderId="51" xfId="23973" applyFont="1" applyFill="1" applyBorder="1" applyAlignment="1">
      <alignment horizontal="left"/>
    </xf>
    <xf numFmtId="0" fontId="34" fillId="0" borderId="0" xfId="16148" applyFont="1" applyAlignment="1">
      <alignment horizontal="right"/>
    </xf>
    <xf numFmtId="0" fontId="34" fillId="0" borderId="0" xfId="23973" applyFont="1" applyBorder="1"/>
    <xf numFmtId="43" fontId="39" fillId="0" borderId="0" xfId="23973" applyNumberFormat="1" applyFont="1" applyFill="1" applyBorder="1"/>
    <xf numFmtId="0" fontId="39" fillId="0" borderId="0" xfId="23973" applyFont="1" applyFill="1"/>
    <xf numFmtId="43" fontId="38" fillId="0" borderId="0" xfId="23973" applyNumberFormat="1" applyFont="1" applyFill="1" applyBorder="1"/>
    <xf numFmtId="43" fontId="34" fillId="0" borderId="0" xfId="16147" applyNumberFormat="1" applyFont="1"/>
    <xf numFmtId="0" fontId="34" fillId="0" borderId="0" xfId="16150" applyFont="1" applyAlignment="1">
      <alignment horizontal="center"/>
    </xf>
    <xf numFmtId="0" fontId="34" fillId="0" borderId="0" xfId="23973" applyFont="1" applyBorder="1" applyAlignment="1"/>
    <xf numFmtId="0" fontId="34" fillId="0" borderId="0" xfId="24708" applyFont="1" applyBorder="1" applyAlignment="1">
      <alignment horizontal="center"/>
    </xf>
    <xf numFmtId="0" fontId="34" fillId="0" borderId="0" xfId="16150" applyFont="1" applyAlignment="1"/>
    <xf numFmtId="0" fontId="38" fillId="0" borderId="0" xfId="24708" applyFont="1" applyBorder="1" applyAlignment="1">
      <alignment horizontal="center"/>
    </xf>
    <xf numFmtId="0" fontId="34" fillId="0" borderId="0" xfId="16147" applyFont="1" applyBorder="1"/>
    <xf numFmtId="0" fontId="34" fillId="0" borderId="0" xfId="16150" applyFont="1" applyBorder="1"/>
    <xf numFmtId="0" fontId="34" fillId="0" borderId="0" xfId="24708" applyFont="1"/>
    <xf numFmtId="0" fontId="34" fillId="0" borderId="0" xfId="16150" applyNumberFormat="1" applyFont="1" applyAlignment="1">
      <alignment horizontal="center" vertical="center"/>
    </xf>
    <xf numFmtId="0" fontId="34" fillId="0" borderId="0" xfId="16150" applyNumberFormat="1" applyFont="1" applyAlignment="1">
      <alignment vertical="center"/>
    </xf>
    <xf numFmtId="0" fontId="34" fillId="0" borderId="0" xfId="16150" applyFont="1" applyAlignment="1">
      <alignment horizontal="right"/>
    </xf>
    <xf numFmtId="0" fontId="34" fillId="0" borderId="0" xfId="23973" applyFont="1" applyBorder="1" applyAlignment="1">
      <alignment horizontal="center"/>
    </xf>
    <xf numFmtId="43" fontId="34" fillId="0" borderId="0" xfId="23973" applyNumberFormat="1" applyFont="1" applyFill="1" applyBorder="1"/>
    <xf numFmtId="0" fontId="34" fillId="0" borderId="0" xfId="23973" applyFont="1" applyFill="1" applyBorder="1"/>
    <xf numFmtId="0" fontId="34" fillId="0" borderId="0" xfId="16148" applyFont="1" applyAlignment="1"/>
    <xf numFmtId="0" fontId="38" fillId="0" borderId="0" xfId="23973" applyFont="1" applyBorder="1" applyAlignment="1">
      <alignment horizontal="center"/>
    </xf>
    <xf numFmtId="0" fontId="34" fillId="0" borderId="27" xfId="23973" applyFont="1" applyBorder="1" applyAlignment="1"/>
    <xf numFmtId="43" fontId="33" fillId="0" borderId="26" xfId="23973" applyNumberFormat="1" applyFont="1" applyBorder="1" applyAlignment="1">
      <alignment horizontal="left"/>
    </xf>
    <xf numFmtId="43" fontId="34" fillId="0" borderId="26" xfId="23973" applyNumberFormat="1" applyFont="1" applyBorder="1"/>
    <xf numFmtId="0" fontId="34" fillId="0" borderId="26" xfId="23973" applyFont="1" applyBorder="1"/>
    <xf numFmtId="43" fontId="33" fillId="0" borderId="27" xfId="23973" applyNumberFormat="1" applyFont="1" applyBorder="1" applyAlignment="1">
      <alignment horizontal="left"/>
    </xf>
    <xf numFmtId="43" fontId="34" fillId="0" borderId="27" xfId="23973" applyNumberFormat="1" applyFont="1" applyBorder="1"/>
    <xf numFmtId="0" fontId="34" fillId="0" borderId="27" xfId="23973" applyFont="1" applyBorder="1"/>
    <xf numFmtId="192" fontId="33" fillId="0" borderId="27" xfId="23973" applyNumberFormat="1" applyFont="1" applyBorder="1" applyAlignment="1">
      <alignment horizontal="left"/>
    </xf>
    <xf numFmtId="43" fontId="33" fillId="13" borderId="7" xfId="23973" applyNumberFormat="1" applyFont="1" applyFill="1" applyBorder="1" applyAlignment="1">
      <alignment horizontal="center"/>
    </xf>
    <xf numFmtId="43" fontId="33" fillId="13" borderId="14" xfId="23973" applyNumberFormat="1" applyFont="1" applyFill="1" applyBorder="1" applyAlignment="1">
      <alignment horizontal="center"/>
    </xf>
    <xf numFmtId="0" fontId="33" fillId="0" borderId="0" xfId="23973" applyFont="1" applyBorder="1" applyAlignment="1"/>
    <xf numFmtId="0" fontId="34" fillId="0" borderId="53" xfId="23973" applyFont="1" applyBorder="1"/>
    <xf numFmtId="0" fontId="33" fillId="0" borderId="53" xfId="23973" applyFont="1" applyBorder="1" applyAlignment="1">
      <alignment horizontal="center"/>
    </xf>
    <xf numFmtId="43" fontId="34" fillId="0" borderId="53" xfId="23973" applyNumberFormat="1" applyFont="1" applyBorder="1" applyAlignment="1">
      <alignment horizontal="center"/>
    </xf>
    <xf numFmtId="43" fontId="34" fillId="0" borderId="0" xfId="23973" applyNumberFormat="1" applyFont="1" applyBorder="1"/>
    <xf numFmtId="0" fontId="34" fillId="0" borderId="16" xfId="23973" applyFont="1" applyBorder="1" applyAlignment="1">
      <alignment horizontal="center"/>
    </xf>
    <xf numFmtId="0" fontId="34" fillId="0" borderId="16" xfId="23973" applyFont="1" applyBorder="1" applyAlignment="1">
      <alignment horizontal="left"/>
    </xf>
    <xf numFmtId="43" fontId="34" fillId="0" borderId="16" xfId="23973" applyNumberFormat="1" applyFont="1" applyBorder="1" applyAlignment="1">
      <alignment horizontal="center"/>
    </xf>
    <xf numFmtId="0" fontId="45" fillId="0" borderId="16" xfId="17166" applyNumberFormat="1" applyFont="1" applyBorder="1" applyAlignment="1">
      <alignment horizontal="center"/>
    </xf>
    <xf numFmtId="0" fontId="36" fillId="0" borderId="16" xfId="23973" applyFont="1" applyBorder="1" applyAlignment="1">
      <alignment horizontal="center"/>
    </xf>
    <xf numFmtId="0" fontId="33" fillId="0" borderId="0" xfId="23973" applyFont="1" applyBorder="1" applyAlignment="1">
      <alignment horizontal="center"/>
    </xf>
    <xf numFmtId="43" fontId="33" fillId="0" borderId="0" xfId="23973" applyNumberFormat="1" applyFont="1" applyBorder="1" applyAlignment="1">
      <alignment horizontal="center"/>
    </xf>
    <xf numFmtId="0" fontId="34" fillId="0" borderId="16" xfId="23973" applyFont="1" applyBorder="1"/>
    <xf numFmtId="0" fontId="34" fillId="0" borderId="16" xfId="23973" applyFont="1" applyBorder="1" applyAlignment="1"/>
    <xf numFmtId="43" fontId="34" fillId="0" borderId="16" xfId="23973" applyNumberFormat="1" applyFont="1" applyBorder="1"/>
    <xf numFmtId="193" fontId="34" fillId="0" borderId="16" xfId="23973" applyNumberFormat="1" applyFont="1" applyBorder="1"/>
    <xf numFmtId="0" fontId="40" fillId="0" borderId="16" xfId="23973" applyFont="1" applyBorder="1" applyAlignment="1">
      <alignment horizontal="left"/>
    </xf>
    <xf numFmtId="2" fontId="34" fillId="0" borderId="16" xfId="23973" applyNumberFormat="1" applyFont="1" applyBorder="1"/>
    <xf numFmtId="2" fontId="34" fillId="0" borderId="54" xfId="23973" applyNumberFormat="1" applyFont="1" applyBorder="1"/>
    <xf numFmtId="0" fontId="34" fillId="0" borderId="54" xfId="23973" applyFont="1" applyBorder="1" applyAlignment="1"/>
    <xf numFmtId="43" fontId="34" fillId="0" borderId="54" xfId="23973" applyNumberFormat="1" applyFont="1" applyBorder="1"/>
    <xf numFmtId="193" fontId="34" fillId="0" borderId="54" xfId="23973" applyNumberFormat="1" applyFont="1" applyBorder="1"/>
    <xf numFmtId="43" fontId="34" fillId="0" borderId="54" xfId="23973" applyNumberFormat="1" applyFont="1" applyBorder="1" applyAlignment="1">
      <alignment horizontal="center"/>
    </xf>
    <xf numFmtId="0" fontId="34" fillId="0" borderId="54" xfId="23973" applyFont="1" applyBorder="1"/>
    <xf numFmtId="43" fontId="33" fillId="13" borderId="11" xfId="23973" applyNumberFormat="1" applyFont="1" applyFill="1" applyBorder="1" applyAlignment="1"/>
    <xf numFmtId="0" fontId="47" fillId="13" borderId="13" xfId="23973" applyFont="1" applyFill="1" applyBorder="1"/>
    <xf numFmtId="10" fontId="34" fillId="0" borderId="0" xfId="25454" applyNumberFormat="1" applyFont="1" applyBorder="1"/>
    <xf numFmtId="0" fontId="46" fillId="13" borderId="11" xfId="23973" applyFont="1" applyFill="1" applyBorder="1" applyAlignment="1"/>
    <xf numFmtId="0" fontId="46" fillId="13" borderId="27" xfId="23973" applyFont="1" applyFill="1" applyBorder="1" applyAlignment="1"/>
    <xf numFmtId="43" fontId="46" fillId="13" borderId="11" xfId="23973" applyNumberFormat="1" applyFont="1" applyFill="1" applyBorder="1" applyAlignment="1"/>
    <xf numFmtId="0" fontId="46" fillId="13" borderId="13" xfId="23973" applyFont="1" applyFill="1" applyBorder="1"/>
    <xf numFmtId="0" fontId="46" fillId="13" borderId="5" xfId="23973" applyFont="1" applyFill="1" applyBorder="1" applyAlignment="1">
      <alignment horizontal="left"/>
    </xf>
    <xf numFmtId="0" fontId="34" fillId="0" borderId="10" xfId="23973" applyFont="1" applyBorder="1"/>
    <xf numFmtId="43" fontId="34" fillId="0" borderId="10" xfId="23973" applyNumberFormat="1" applyFont="1" applyBorder="1"/>
    <xf numFmtId="0" fontId="34" fillId="0" borderId="0" xfId="23973" applyFont="1" applyFill="1" applyBorder="1" applyAlignment="1">
      <alignment horizontal="left"/>
    </xf>
    <xf numFmtId="43" fontId="45" fillId="0" borderId="0" xfId="23973" applyNumberFormat="1" applyFont="1" applyFill="1" applyBorder="1" applyAlignment="1"/>
    <xf numFmtId="43" fontId="34" fillId="0" borderId="0" xfId="23973" applyNumberFormat="1" applyFont="1" applyFill="1" applyBorder="1" applyAlignment="1">
      <alignment horizontal="left"/>
    </xf>
    <xf numFmtId="43" fontId="34" fillId="0" borderId="0" xfId="23973" applyNumberFormat="1" applyFont="1" applyFill="1" applyBorder="1" applyAlignment="1"/>
    <xf numFmtId="0" fontId="34" fillId="0" borderId="0" xfId="16148" applyFont="1" applyBorder="1"/>
    <xf numFmtId="0" fontId="34" fillId="0" borderId="0" xfId="22250" applyFont="1"/>
    <xf numFmtId="0" fontId="34" fillId="0" borderId="0" xfId="16149" applyFont="1" applyBorder="1"/>
    <xf numFmtId="202" fontId="34" fillId="0" borderId="27" xfId="23973" applyNumberFormat="1" applyFont="1" applyBorder="1"/>
    <xf numFmtId="0" fontId="32" fillId="0" borderId="42" xfId="24687" applyFont="1" applyBorder="1" applyAlignment="1">
      <alignment horizontal="center"/>
    </xf>
    <xf numFmtId="0" fontId="41" fillId="0" borderId="17" xfId="24687" applyFont="1" applyBorder="1" applyAlignment="1">
      <alignment horizontal="left"/>
    </xf>
    <xf numFmtId="0" fontId="45" fillId="0" borderId="16" xfId="17166" applyFont="1" applyBorder="1" applyAlignment="1">
      <alignment horizontal="center"/>
    </xf>
    <xf numFmtId="0" fontId="33" fillId="0" borderId="0" xfId="23973" applyFont="1" applyFill="1" applyBorder="1" applyAlignment="1"/>
    <xf numFmtId="0" fontId="34" fillId="0" borderId="0" xfId="23973" applyFont="1" applyFill="1" applyBorder="1" applyAlignment="1"/>
    <xf numFmtId="0" fontId="34" fillId="0" borderId="0" xfId="24708" applyFont="1" applyBorder="1" applyAlignment="1"/>
    <xf numFmtId="0" fontId="34" fillId="0" borderId="0" xfId="16147" applyFont="1" applyAlignment="1"/>
    <xf numFmtId="0" fontId="29" fillId="0" borderId="0" xfId="0" applyFont="1" applyAlignment="1"/>
    <xf numFmtId="0" fontId="28" fillId="0" borderId="2" xfId="22250" applyFont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Border="1" applyAlignment="1"/>
    <xf numFmtId="0" fontId="28" fillId="0" borderId="0" xfId="22250" applyFont="1" applyBorder="1" applyAlignment="1"/>
    <xf numFmtId="0" fontId="28" fillId="0" borderId="2" xfId="0" applyFont="1" applyFill="1" applyBorder="1" applyAlignment="1"/>
    <xf numFmtId="0" fontId="28" fillId="0" borderId="3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22250" applyFont="1" applyBorder="1" applyAlignment="1"/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28" fillId="0" borderId="4" xfId="0" applyNumberFormat="1" applyFont="1" applyBorder="1" applyAlignment="1"/>
    <xf numFmtId="0" fontId="28" fillId="0" borderId="5" xfId="22250" applyFont="1" applyBorder="1" applyAlignment="1"/>
    <xf numFmtId="0" fontId="28" fillId="0" borderId="5" xfId="0" applyFont="1" applyBorder="1" applyAlignment="1">
      <alignment horizontal="left"/>
    </xf>
    <xf numFmtId="0" fontId="28" fillId="0" borderId="5" xfId="0" applyFont="1" applyBorder="1" applyAlignment="1"/>
    <xf numFmtId="43" fontId="28" fillId="0" borderId="5" xfId="0" applyNumberFormat="1" applyFont="1" applyFill="1" applyBorder="1" applyAlignment="1"/>
    <xf numFmtId="43" fontId="28" fillId="0" borderId="5" xfId="0" applyNumberFormat="1" applyFont="1" applyFill="1" applyBorder="1" applyAlignment="1">
      <alignment horizontal="left"/>
    </xf>
    <xf numFmtId="43" fontId="28" fillId="0" borderId="6" xfId="0" applyNumberFormat="1" applyFont="1" applyBorder="1" applyAlignment="1">
      <alignment horizontal="right"/>
    </xf>
    <xf numFmtId="0" fontId="28" fillId="13" borderId="7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right"/>
    </xf>
    <xf numFmtId="0" fontId="48" fillId="13" borderId="10" xfId="6597" applyFont="1" applyFill="1" applyBorder="1" applyAlignment="1">
      <alignment horizontal="center"/>
    </xf>
    <xf numFmtId="43" fontId="28" fillId="13" borderId="1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28" fillId="13" borderId="14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right"/>
    </xf>
    <xf numFmtId="0" fontId="48" fillId="13" borderId="13" xfId="6597" applyFont="1" applyFill="1" applyBorder="1" applyAlignment="1">
      <alignment horizontal="center"/>
    </xf>
    <xf numFmtId="192" fontId="48" fillId="13" borderId="13" xfId="6597" applyNumberFormat="1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13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0" fontId="28" fillId="0" borderId="18" xfId="0" applyFont="1" applyBorder="1" applyAlignment="1"/>
    <xf numFmtId="0" fontId="49" fillId="14" borderId="16" xfId="6597" applyFont="1" applyFill="1" applyBorder="1" applyAlignment="1">
      <alignment horizontal="left"/>
    </xf>
    <xf numFmtId="0" fontId="49" fillId="14" borderId="16" xfId="3275" applyFont="1" applyFill="1" applyBorder="1" applyAlignment="1">
      <alignment horizontal="left"/>
    </xf>
    <xf numFmtId="0" fontId="50" fillId="14" borderId="16" xfId="6597" applyFont="1" applyFill="1" applyBorder="1" applyAlignment="1">
      <alignment horizontal="left"/>
    </xf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9" fillId="0" borderId="16" xfId="6597" applyFont="1" applyFill="1" applyBorder="1" applyAlignment="1">
      <alignment horizontal="center"/>
    </xf>
    <xf numFmtId="0" fontId="29" fillId="0" borderId="0" xfId="17166" applyFont="1" applyFill="1" applyAlignment="1"/>
    <xf numFmtId="0" fontId="29" fillId="0" borderId="0" xfId="0" applyFont="1" applyFill="1" applyAlignment="1"/>
    <xf numFmtId="0" fontId="29" fillId="0" borderId="16" xfId="0" applyFont="1" applyBorder="1" applyAlignment="1"/>
    <xf numFmtId="0" fontId="29" fillId="0" borderId="18" xfId="0" applyFont="1" applyBorder="1" applyAlignment="1"/>
    <xf numFmtId="192" fontId="29" fillId="0" borderId="16" xfId="6597" applyNumberFormat="1" applyFont="1" applyBorder="1" applyAlignment="1">
      <alignment horizontal="center"/>
    </xf>
    <xf numFmtId="0" fontId="29" fillId="0" borderId="16" xfId="6597" quotePrefix="1" applyFont="1" applyBorder="1" applyAlignment="1">
      <alignment horizontal="center"/>
    </xf>
    <xf numFmtId="43" fontId="29" fillId="0" borderId="18" xfId="0" applyNumberFormat="1" applyFont="1" applyBorder="1" applyAlignment="1"/>
    <xf numFmtId="0" fontId="29" fillId="0" borderId="16" xfId="6597" applyFont="1" applyFill="1" applyBorder="1" applyAlignment="1"/>
    <xf numFmtId="0" fontId="28" fillId="15" borderId="13" xfId="0" applyFont="1" applyFill="1" applyBorder="1" applyAlignment="1"/>
    <xf numFmtId="0" fontId="28" fillId="15" borderId="11" xfId="0" applyFont="1" applyFill="1" applyBorder="1" applyAlignment="1">
      <alignment horizontal="right"/>
    </xf>
    <xf numFmtId="0" fontId="28" fillId="15" borderId="12" xfId="0" applyFont="1" applyFill="1" applyBorder="1" applyAlignment="1">
      <alignment horizontal="center"/>
    </xf>
    <xf numFmtId="0" fontId="48" fillId="15" borderId="13" xfId="6597" applyFont="1" applyFill="1" applyBorder="1" applyAlignment="1">
      <alignment horizontal="left"/>
    </xf>
    <xf numFmtId="0" fontId="48" fillId="15" borderId="13" xfId="3275" applyFont="1" applyFill="1" applyBorder="1" applyAlignment="1">
      <alignment horizontal="left"/>
    </xf>
    <xf numFmtId="0" fontId="28" fillId="15" borderId="13" xfId="6597" applyFont="1" applyFill="1" applyBorder="1" applyAlignment="1">
      <alignment horizontal="center"/>
    </xf>
    <xf numFmtId="43" fontId="28" fillId="15" borderId="13" xfId="6597" applyNumberFormat="1" applyFont="1" applyFill="1" applyBorder="1" applyAlignment="1"/>
    <xf numFmtId="43" fontId="28" fillId="15" borderId="13" xfId="6597" applyNumberFormat="1" applyFont="1" applyFill="1" applyBorder="1" applyAlignment="1">
      <alignment horizontal="center"/>
    </xf>
    <xf numFmtId="0" fontId="28" fillId="15" borderId="13" xfId="6597" applyFont="1" applyFill="1" applyBorder="1" applyAlignment="1"/>
    <xf numFmtId="0" fontId="51" fillId="14" borderId="16" xfId="6597" applyFont="1" applyFill="1" applyBorder="1" applyAlignment="1">
      <alignment horizontal="left"/>
    </xf>
    <xf numFmtId="0" fontId="52" fillId="14" borderId="16" xfId="6597" applyFont="1" applyFill="1" applyBorder="1" applyAlignment="1">
      <alignment horizontal="left"/>
    </xf>
    <xf numFmtId="0" fontId="16" fillId="0" borderId="19" xfId="6818" applyFont="1" applyFill="1" applyBorder="1" applyAlignment="1">
      <alignment vertical="center"/>
    </xf>
    <xf numFmtId="192" fontId="30" fillId="0" borderId="18" xfId="23671" applyNumberFormat="1" applyFont="1" applyFill="1" applyBorder="1" applyAlignment="1"/>
    <xf numFmtId="192" fontId="30" fillId="0" borderId="16" xfId="6818" applyNumberFormat="1" applyFont="1" applyFill="1" applyBorder="1" applyAlignment="1"/>
    <xf numFmtId="192" fontId="30" fillId="0" borderId="16" xfId="23671" applyNumberFormat="1" applyFont="1" applyFill="1" applyBorder="1" applyAlignment="1">
      <alignment horizontal="center"/>
    </xf>
    <xf numFmtId="0" fontId="30" fillId="0" borderId="16" xfId="6818" applyFont="1" applyFill="1" applyBorder="1" applyAlignment="1"/>
    <xf numFmtId="2" fontId="29" fillId="0" borderId="17" xfId="0" applyNumberFormat="1" applyFont="1" applyBorder="1" applyAlignment="1">
      <alignment horizontal="right"/>
    </xf>
    <xf numFmtId="192" fontId="31" fillId="0" borderId="16" xfId="23671" applyNumberFormat="1" applyFont="1" applyFill="1" applyBorder="1" applyAlignment="1">
      <alignment horizontal="center"/>
    </xf>
    <xf numFmtId="191" fontId="29" fillId="0" borderId="0" xfId="6597" applyNumberFormat="1" applyFont="1" applyFill="1" applyAlignment="1">
      <alignment horizontal="right"/>
    </xf>
    <xf numFmtId="0" fontId="48" fillId="14" borderId="0" xfId="6597" applyFont="1" applyFill="1" applyAlignment="1"/>
    <xf numFmtId="192" fontId="48" fillId="14" borderId="0" xfId="6597" applyNumberFormat="1" applyFont="1" applyFill="1" applyAlignment="1"/>
    <xf numFmtId="0" fontId="29" fillId="0" borderId="0" xfId="0" applyFont="1" applyFill="1" applyAlignment="1">
      <alignment horizontal="center"/>
    </xf>
    <xf numFmtId="43" fontId="29" fillId="0" borderId="0" xfId="0" applyNumberFormat="1" applyFont="1" applyFill="1" applyAlignment="1"/>
    <xf numFmtId="43" fontId="32" fillId="16" borderId="22" xfId="23671" applyNumberFormat="1" applyFont="1" applyFill="1" applyBorder="1" applyAlignment="1">
      <alignment horizontal="center"/>
    </xf>
    <xf numFmtId="43" fontId="32" fillId="16" borderId="23" xfId="23671" applyNumberFormat="1" applyFont="1" applyFill="1" applyBorder="1" applyAlignment="1">
      <alignment horizontal="center"/>
    </xf>
    <xf numFmtId="43" fontId="32" fillId="16" borderId="24" xfId="23671" applyNumberFormat="1" applyFont="1" applyFill="1" applyBorder="1" applyAlignment="1">
      <alignment horizontal="center"/>
    </xf>
    <xf numFmtId="43" fontId="43" fillId="12" borderId="8" xfId="23973" applyNumberFormat="1" applyFont="1" applyFill="1" applyBorder="1" applyAlignment="1"/>
    <xf numFmtId="0" fontId="28" fillId="0" borderId="13" xfId="0" applyFont="1" applyFill="1" applyBorder="1" applyAlignment="1"/>
    <xf numFmtId="0" fontId="28" fillId="0" borderId="11" xfId="0" applyFont="1" applyFill="1" applyBorder="1" applyAlignment="1">
      <alignment horizontal="right"/>
    </xf>
    <xf numFmtId="0" fontId="28" fillId="0" borderId="12" xfId="0" applyFont="1" applyFill="1" applyBorder="1" applyAlignment="1">
      <alignment horizontal="center"/>
    </xf>
    <xf numFmtId="0" fontId="48" fillId="0" borderId="13" xfId="6597" applyFont="1" applyFill="1" applyBorder="1" applyAlignment="1">
      <alignment horizontal="left"/>
    </xf>
    <xf numFmtId="0" fontId="48" fillId="0" borderId="13" xfId="3275" applyFont="1" applyFill="1" applyBorder="1" applyAlignment="1">
      <alignment horizontal="left"/>
    </xf>
    <xf numFmtId="0" fontId="28" fillId="0" borderId="13" xfId="6597" applyFont="1" applyFill="1" applyBorder="1" applyAlignment="1">
      <alignment horizontal="center"/>
    </xf>
    <xf numFmtId="43" fontId="28" fillId="0" borderId="13" xfId="6597" applyNumberFormat="1" applyFont="1" applyFill="1" applyBorder="1" applyAlignment="1"/>
    <xf numFmtId="43" fontId="28" fillId="0" borderId="13" xfId="6597" applyNumberFormat="1" applyFont="1" applyFill="1" applyBorder="1" applyAlignment="1">
      <alignment horizontal="center"/>
    </xf>
    <xf numFmtId="0" fontId="28" fillId="0" borderId="13" xfId="6597" applyFont="1" applyFill="1" applyBorder="1" applyAlignment="1"/>
    <xf numFmtId="2" fontId="29" fillId="0" borderId="16" xfId="6597" applyNumberFormat="1" applyFont="1" applyBorder="1" applyAlignment="1">
      <alignment horizontal="center"/>
    </xf>
    <xf numFmtId="43" fontId="29" fillId="17" borderId="16" xfId="6597" applyNumberFormat="1" applyFont="1" applyFill="1" applyBorder="1" applyAlignment="1"/>
    <xf numFmtId="192" fontId="16" fillId="0" borderId="18" xfId="23671" applyNumberFormat="1" applyFont="1" applyFill="1" applyBorder="1" applyAlignment="1"/>
    <xf numFmtId="0" fontId="28" fillId="13" borderId="12" xfId="0" applyFont="1" applyFill="1" applyBorder="1" applyAlignment="1">
      <alignment horizontal="center"/>
    </xf>
    <xf numFmtId="49" fontId="30" fillId="0" borderId="59" xfId="28263" applyNumberFormat="1" applyFont="1" applyBorder="1" applyAlignment="1">
      <alignment horizontal="left" vertical="center"/>
    </xf>
    <xf numFmtId="49" fontId="30" fillId="0" borderId="58" xfId="28263" applyNumberFormat="1" applyFont="1" applyBorder="1" applyAlignment="1">
      <alignment horizontal="left" vertical="center"/>
    </xf>
    <xf numFmtId="2" fontId="57" fillId="14" borderId="16" xfId="6597" applyNumberFormat="1" applyFont="1" applyFill="1" applyBorder="1" applyAlignment="1">
      <alignment horizontal="center"/>
    </xf>
    <xf numFmtId="0" fontId="28" fillId="0" borderId="0" xfId="2225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2" xfId="0" applyFont="1" applyFill="1" applyBorder="1" applyAlignment="1">
      <alignment horizontal="left"/>
    </xf>
    <xf numFmtId="190" fontId="29" fillId="0" borderId="17" xfId="0" applyNumberFormat="1" applyFont="1" applyBorder="1" applyAlignment="1">
      <alignment horizontal="right"/>
    </xf>
    <xf numFmtId="190" fontId="29" fillId="0" borderId="16" xfId="6597" applyNumberFormat="1" applyFont="1" applyBorder="1" applyAlignment="1">
      <alignment horizontal="center"/>
    </xf>
    <xf numFmtId="43" fontId="30" fillId="14" borderId="57" xfId="28247" applyNumberFormat="1" applyFont="1" applyFill="1" applyBorder="1" applyAlignment="1">
      <alignment horizontal="center" vertical="center"/>
    </xf>
    <xf numFmtId="1" fontId="29" fillId="0" borderId="16" xfId="6597" applyNumberFormat="1" applyFont="1" applyBorder="1" applyAlignment="1">
      <alignment horizont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56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43" fontId="56" fillId="0" borderId="57" xfId="28247" applyNumberFormat="1" applyFont="1" applyFill="1" applyBorder="1" applyAlignment="1">
      <alignment horizontal="center" vertical="center"/>
    </xf>
    <xf numFmtId="43" fontId="30" fillId="0" borderId="57" xfId="28247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54" fillId="0" borderId="13" xfId="6597" applyFont="1" applyFill="1" applyBorder="1"/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16147" applyFont="1" applyAlignment="1">
      <alignment horizontal="center"/>
    </xf>
    <xf numFmtId="0" fontId="29" fillId="0" borderId="17" xfId="0" applyFont="1" applyBorder="1" applyAlignment="1"/>
    <xf numFmtId="2" fontId="29" fillId="0" borderId="17" xfId="0" applyNumberFormat="1" applyFont="1" applyBorder="1" applyAlignment="1"/>
    <xf numFmtId="0" fontId="34" fillId="0" borderId="0" xfId="28260" applyFont="1" applyBorder="1"/>
    <xf numFmtId="192" fontId="29" fillId="0" borderId="16" xfId="6597" applyNumberFormat="1" applyFont="1" applyFill="1" applyBorder="1" applyAlignment="1"/>
    <xf numFmtId="0" fontId="34" fillId="0" borderId="0" xfId="28260" applyFont="1"/>
    <xf numFmtId="43" fontId="39" fillId="0" borderId="0" xfId="28260" applyNumberFormat="1" applyFont="1" applyFill="1" applyBorder="1"/>
    <xf numFmtId="0" fontId="39" fillId="0" borderId="0" xfId="28260" applyFont="1" applyFill="1"/>
    <xf numFmtId="43" fontId="38" fillId="0" borderId="0" xfId="28260" applyNumberFormat="1" applyFont="1" applyFill="1" applyBorder="1"/>
    <xf numFmtId="0" fontId="34" fillId="0" borderId="0" xfId="16150" applyFont="1" applyAlignment="1">
      <alignment horizontal="left"/>
    </xf>
    <xf numFmtId="0" fontId="34" fillId="0" borderId="0" xfId="28260" applyFont="1" applyFill="1" applyBorder="1"/>
    <xf numFmtId="0" fontId="34" fillId="0" borderId="0" xfId="28260" applyFont="1" applyBorder="1" applyAlignment="1">
      <alignment horizontal="center"/>
    </xf>
    <xf numFmtId="0" fontId="38" fillId="0" borderId="0" xfId="28260" applyFont="1" applyBorder="1" applyAlignment="1">
      <alignment horizontal="center"/>
    </xf>
    <xf numFmtId="43" fontId="34" fillId="0" borderId="0" xfId="28260" applyNumberFormat="1" applyFont="1" applyFill="1" applyBorder="1"/>
    <xf numFmtId="0" fontId="34" fillId="0" borderId="0" xfId="28260" applyFont="1" applyBorder="1" applyAlignment="1"/>
    <xf numFmtId="0" fontId="34" fillId="0" borderId="16" xfId="28260" applyFont="1" applyBorder="1" applyAlignment="1">
      <alignment horizontal="left"/>
    </xf>
    <xf numFmtId="43" fontId="44" fillId="0" borderId="0" xfId="22250" applyNumberFormat="1" applyFont="1"/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16147" applyFont="1" applyAlignment="1">
      <alignment horizontal="center"/>
    </xf>
    <xf numFmtId="0" fontId="34" fillId="0" borderId="0" xfId="28260" applyFont="1" applyBorder="1" applyAlignment="1">
      <alignment horizontal="center"/>
    </xf>
    <xf numFmtId="202" fontId="42" fillId="0" borderId="0" xfId="23973" applyNumberFormat="1" applyFont="1" applyAlignment="1">
      <alignment horizontal="left"/>
    </xf>
    <xf numFmtId="0" fontId="32" fillId="0" borderId="56" xfId="24687" applyFont="1" applyBorder="1" applyAlignment="1">
      <alignment horizontal="center"/>
    </xf>
    <xf numFmtId="43" fontId="28" fillId="0" borderId="0" xfId="0" applyNumberFormat="1" applyFont="1" applyFill="1" applyBorder="1" applyAlignment="1">
      <alignment horizontal="left"/>
    </xf>
    <xf numFmtId="43" fontId="29" fillId="0" borderId="56" xfId="6597" applyNumberFormat="1" applyFont="1" applyBorder="1" applyAlignment="1"/>
    <xf numFmtId="43" fontId="29" fillId="0" borderId="56" xfId="6597" applyNumberFormat="1" applyFont="1" applyFill="1" applyBorder="1" applyAlignment="1"/>
    <xf numFmtId="43" fontId="32" fillId="16" borderId="7" xfId="23671" applyNumberFormat="1" applyFont="1" applyFill="1" applyBorder="1" applyAlignment="1">
      <alignment horizontal="center"/>
    </xf>
    <xf numFmtId="43" fontId="32" fillId="16" borderId="14" xfId="23671" applyNumberFormat="1" applyFont="1" applyFill="1" applyBorder="1" applyAlignment="1">
      <alignment horizontal="center"/>
    </xf>
    <xf numFmtId="43" fontId="32" fillId="16" borderId="6" xfId="23671" applyNumberFormat="1" applyFont="1" applyFill="1" applyBorder="1" applyAlignment="1">
      <alignment horizontal="center"/>
    </xf>
    <xf numFmtId="0" fontId="0" fillId="0" borderId="0" xfId="0"/>
    <xf numFmtId="0" fontId="33" fillId="0" borderId="39" xfId="23973" applyFont="1" applyBorder="1" applyAlignment="1">
      <alignment horizontal="center"/>
    </xf>
    <xf numFmtId="0" fontId="33" fillId="0" borderId="40" xfId="23973" applyFont="1" applyBorder="1" applyAlignment="1">
      <alignment horizontal="center"/>
    </xf>
    <xf numFmtId="0" fontId="33" fillId="0" borderId="41" xfId="23973" applyFont="1" applyBorder="1" applyAlignment="1">
      <alignment horizontal="center"/>
    </xf>
    <xf numFmtId="0" fontId="33" fillId="0" borderId="17" xfId="23973" applyFont="1" applyBorder="1" applyAlignment="1">
      <alignment horizontal="left"/>
    </xf>
    <xf numFmtId="0" fontId="33" fillId="0" borderId="45" xfId="23973" applyFont="1" applyBorder="1" applyAlignment="1">
      <alignment horizontal="left"/>
    </xf>
    <xf numFmtId="0" fontId="33" fillId="0" borderId="18" xfId="23973" applyFont="1" applyBorder="1" applyAlignment="1">
      <alignment horizontal="left"/>
    </xf>
    <xf numFmtId="0" fontId="33" fillId="0" borderId="0" xfId="23973" applyFont="1" applyBorder="1" applyAlignment="1">
      <alignment horizontal="center"/>
    </xf>
    <xf numFmtId="0" fontId="33" fillId="0" borderId="1" xfId="23973" applyFont="1" applyBorder="1" applyAlignment="1">
      <alignment horizontal="center"/>
    </xf>
    <xf numFmtId="0" fontId="33" fillId="12" borderId="29" xfId="23973" applyFont="1" applyFill="1" applyBorder="1" applyAlignment="1">
      <alignment horizontal="center" vertical="center"/>
    </xf>
    <xf numFmtId="0" fontId="33" fillId="12" borderId="34" xfId="23973" applyFont="1" applyFill="1" applyBorder="1" applyAlignment="1">
      <alignment horizontal="center" vertical="center"/>
    </xf>
    <xf numFmtId="0" fontId="33" fillId="12" borderId="30" xfId="23973" applyFont="1" applyFill="1" applyBorder="1" applyAlignment="1">
      <alignment horizontal="center" vertical="center"/>
    </xf>
    <xf numFmtId="0" fontId="33" fillId="12" borderId="31" xfId="23973" applyFont="1" applyFill="1" applyBorder="1" applyAlignment="1">
      <alignment horizontal="center" vertical="center"/>
    </xf>
    <xf numFmtId="0" fontId="33" fillId="12" borderId="32" xfId="23973" applyFont="1" applyFill="1" applyBorder="1" applyAlignment="1">
      <alignment horizontal="center" vertical="center"/>
    </xf>
    <xf numFmtId="0" fontId="33" fillId="12" borderId="35" xfId="23973" applyFont="1" applyFill="1" applyBorder="1" applyAlignment="1">
      <alignment horizontal="center" vertical="center"/>
    </xf>
    <xf numFmtId="0" fontId="33" fillId="12" borderId="36" xfId="23973" applyFont="1" applyFill="1" applyBorder="1" applyAlignment="1">
      <alignment horizontal="center" vertical="center"/>
    </xf>
    <xf numFmtId="0" fontId="33" fillId="12" borderId="24" xfId="23973" applyFont="1" applyFill="1" applyBorder="1" applyAlignment="1">
      <alignment horizontal="center" vertical="center"/>
    </xf>
    <xf numFmtId="43" fontId="33" fillId="12" borderId="22" xfId="23973" applyNumberFormat="1" applyFont="1" applyFill="1" applyBorder="1" applyAlignment="1">
      <alignment horizontal="center" vertical="center"/>
    </xf>
    <xf numFmtId="43" fontId="33" fillId="12" borderId="23" xfId="23973" applyNumberFormat="1" applyFont="1" applyFill="1" applyBorder="1" applyAlignment="1">
      <alignment horizontal="center" vertical="center"/>
    </xf>
    <xf numFmtId="0" fontId="33" fillId="12" borderId="33" xfId="23973" applyFont="1" applyFill="1" applyBorder="1" applyAlignment="1">
      <alignment horizontal="center" vertical="center"/>
    </xf>
    <xf numFmtId="0" fontId="33" fillId="12" borderId="37" xfId="23973" applyFont="1" applyFill="1" applyBorder="1" applyAlignment="1">
      <alignment horizontal="center" vertical="center"/>
    </xf>
    <xf numFmtId="0" fontId="34" fillId="0" borderId="0" xfId="16150" applyFont="1" applyAlignment="1">
      <alignment horizontal="left"/>
    </xf>
    <xf numFmtId="0" fontId="34" fillId="0" borderId="17" xfId="23973" applyFont="1" applyBorder="1" applyAlignment="1">
      <alignment horizontal="center"/>
    </xf>
    <xf numFmtId="0" fontId="34" fillId="0" borderId="45" xfId="23973" applyFont="1" applyBorder="1" applyAlignment="1">
      <alignment horizontal="center"/>
    </xf>
    <xf numFmtId="0" fontId="34" fillId="0" borderId="18" xfId="23973" applyFont="1" applyBorder="1" applyAlignment="1">
      <alignment horizontal="center"/>
    </xf>
    <xf numFmtId="0" fontId="34" fillId="0" borderId="0" xfId="24708" applyFont="1" applyBorder="1" applyAlignment="1">
      <alignment horizontal="center"/>
    </xf>
    <xf numFmtId="0" fontId="34" fillId="0" borderId="0" xfId="16150" applyFont="1" applyAlignment="1">
      <alignment horizontal="center"/>
    </xf>
    <xf numFmtId="0" fontId="34" fillId="0" borderId="0" xfId="28260" applyFont="1" applyFill="1" applyBorder="1" applyAlignment="1">
      <alignment horizontal="center"/>
    </xf>
    <xf numFmtId="0" fontId="33" fillId="0" borderId="0" xfId="28260" applyFont="1" applyFill="1" applyBorder="1" applyAlignment="1">
      <alignment horizontal="center"/>
    </xf>
    <xf numFmtId="0" fontId="36" fillId="12" borderId="46" xfId="23973" applyFont="1" applyFill="1" applyBorder="1" applyAlignment="1">
      <alignment horizontal="center" vertical="center"/>
    </xf>
    <xf numFmtId="0" fontId="36" fillId="12" borderId="48" xfId="23973" applyFont="1" applyFill="1" applyBorder="1" applyAlignment="1">
      <alignment horizontal="center" vertical="center"/>
    </xf>
    <xf numFmtId="0" fontId="36" fillId="12" borderId="34" xfId="23973" applyFont="1" applyFill="1" applyBorder="1" applyAlignment="1">
      <alignment horizontal="center" vertical="center"/>
    </xf>
    <xf numFmtId="0" fontId="43" fillId="12" borderId="28" xfId="23973" applyFont="1" applyFill="1" applyBorder="1" applyAlignment="1">
      <alignment horizontal="center"/>
    </xf>
    <xf numFmtId="0" fontId="43" fillId="12" borderId="52" xfId="23973" applyFont="1" applyFill="1" applyBorder="1" applyAlignment="1">
      <alignment horizontal="center"/>
    </xf>
    <xf numFmtId="0" fontId="34" fillId="0" borderId="0" xfId="28260" applyFont="1" applyBorder="1" applyAlignment="1">
      <alignment horizontal="center"/>
    </xf>
    <xf numFmtId="0" fontId="46" fillId="13" borderId="7" xfId="23973" applyFont="1" applyFill="1" applyBorder="1" applyAlignment="1">
      <alignment horizontal="center" vertical="center"/>
    </xf>
    <xf numFmtId="0" fontId="46" fillId="13" borderId="55" xfId="23973" applyFont="1" applyFill="1" applyBorder="1" applyAlignment="1">
      <alignment horizontal="center" vertical="center"/>
    </xf>
    <xf numFmtId="0" fontId="46" fillId="13" borderId="14" xfId="23973" applyFont="1" applyFill="1" applyBorder="1" applyAlignment="1">
      <alignment horizontal="center" vertical="center"/>
    </xf>
    <xf numFmtId="0" fontId="33" fillId="13" borderId="11" xfId="23973" applyFont="1" applyFill="1" applyBorder="1" applyAlignment="1">
      <alignment horizontal="left"/>
    </xf>
    <xf numFmtId="0" fontId="33" fillId="13" borderId="27" xfId="23973" applyFont="1" applyFill="1" applyBorder="1" applyAlignment="1">
      <alignment horizontal="left"/>
    </xf>
    <xf numFmtId="0" fontId="33" fillId="13" borderId="12" xfId="23973" applyFont="1" applyFill="1" applyBorder="1" applyAlignment="1">
      <alignment horizontal="left"/>
    </xf>
    <xf numFmtId="43" fontId="46" fillId="13" borderId="11" xfId="23973" applyNumberFormat="1" applyFont="1" applyFill="1" applyBorder="1" applyAlignment="1">
      <alignment horizontal="center"/>
    </xf>
    <xf numFmtId="0" fontId="46" fillId="13" borderId="27" xfId="23973" applyFont="1" applyFill="1" applyBorder="1"/>
    <xf numFmtId="0" fontId="46" fillId="13" borderId="12" xfId="23973" applyFont="1" applyFill="1" applyBorder="1"/>
    <xf numFmtId="0" fontId="34" fillId="0" borderId="0" xfId="23973" applyFont="1" applyBorder="1" applyAlignment="1">
      <alignment horizontal="center"/>
    </xf>
    <xf numFmtId="0" fontId="34" fillId="0" borderId="0" xfId="16147" applyFont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3" fillId="0" borderId="1" xfId="23973" applyFont="1" applyFill="1" applyBorder="1" applyAlignment="1">
      <alignment horizontal="center"/>
    </xf>
    <xf numFmtId="202" fontId="33" fillId="0" borderId="27" xfId="23973" applyNumberFormat="1" applyFont="1" applyBorder="1" applyAlignment="1">
      <alignment horizontal="left" vertical="center"/>
    </xf>
    <xf numFmtId="0" fontId="33" fillId="13" borderId="7" xfId="23973" applyFont="1" applyFill="1" applyBorder="1" applyAlignment="1">
      <alignment horizontal="center" wrapText="1"/>
    </xf>
    <xf numFmtId="0" fontId="33" fillId="13" borderId="14" xfId="23973" applyFont="1" applyFill="1" applyBorder="1" applyAlignment="1">
      <alignment horizontal="center" wrapText="1"/>
    </xf>
    <xf numFmtId="0" fontId="33" fillId="13" borderId="7" xfId="23973" applyFont="1" applyFill="1" applyBorder="1" applyAlignment="1">
      <alignment horizontal="center"/>
    </xf>
    <xf numFmtId="0" fontId="33" fillId="13" borderId="14" xfId="23973" applyFont="1" applyFill="1" applyBorder="1" applyAlignment="1">
      <alignment horizontal="center"/>
    </xf>
    <xf numFmtId="0" fontId="33" fillId="13" borderId="7" xfId="23973" applyFont="1" applyFill="1" applyBorder="1" applyAlignment="1">
      <alignment horizontal="center" vertical="center" wrapText="1"/>
    </xf>
    <xf numFmtId="0" fontId="33" fillId="13" borderId="14" xfId="23973" applyFont="1" applyFill="1" applyBorder="1" applyAlignment="1">
      <alignment horizontal="center" vertical="center" wrapText="1"/>
    </xf>
    <xf numFmtId="0" fontId="46" fillId="13" borderId="11" xfId="23973" applyFont="1" applyFill="1" applyBorder="1" applyAlignment="1">
      <alignment horizontal="left"/>
    </xf>
    <xf numFmtId="0" fontId="46" fillId="13" borderId="27" xfId="23973" applyFont="1" applyFill="1" applyBorder="1" applyAlignment="1">
      <alignment horizontal="left"/>
    </xf>
    <xf numFmtId="0" fontId="28" fillId="0" borderId="1" xfId="0" applyFont="1" applyFill="1" applyBorder="1" applyAlignment="1">
      <alignment horizontal="center" vertical="center"/>
    </xf>
    <xf numFmtId="202" fontId="28" fillId="0" borderId="5" xfId="0" applyNumberFormat="1" applyFont="1" applyFill="1" applyBorder="1" applyAlignment="1">
      <alignment horizontal="left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9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202" fontId="28" fillId="0" borderId="0" xfId="0" applyNumberFormat="1" applyFont="1" applyFill="1" applyBorder="1" applyAlignment="1">
      <alignment horizontal="left"/>
    </xf>
    <xf numFmtId="43" fontId="32" fillId="16" borderId="11" xfId="23671" applyNumberFormat="1" applyFont="1" applyFill="1" applyBorder="1" applyAlignment="1">
      <alignment horizontal="center"/>
    </xf>
    <xf numFmtId="43" fontId="32" fillId="16" borderId="12" xfId="23671" applyNumberFormat="1" applyFont="1" applyFill="1" applyBorder="1" applyAlignment="1">
      <alignment horizontal="center"/>
    </xf>
    <xf numFmtId="0" fontId="34" fillId="0" borderId="0" xfId="23973" applyFont="1" applyFill="1" applyBorder="1" applyAlignment="1">
      <alignment horizontal="center"/>
    </xf>
    <xf numFmtId="194" fontId="33" fillId="0" borderId="27" xfId="23973" applyNumberFormat="1" applyFont="1" applyBorder="1" applyAlignment="1">
      <alignment horizontal="left" vertical="center"/>
    </xf>
    <xf numFmtId="194" fontId="28" fillId="0" borderId="5" xfId="0" applyNumberFormat="1" applyFont="1" applyFill="1" applyBorder="1" applyAlignment="1">
      <alignment horizontal="left"/>
    </xf>
    <xf numFmtId="43" fontId="48" fillId="13" borderId="8" xfId="0" applyNumberFormat="1" applyFont="1" applyFill="1" applyBorder="1" applyAlignment="1">
      <alignment horizontal="center"/>
    </xf>
    <xf numFmtId="43" fontId="48" fillId="13" borderId="10" xfId="0" applyNumberFormat="1" applyFont="1" applyFill="1" applyBorder="1" applyAlignment="1">
      <alignment horizontal="center"/>
    </xf>
    <xf numFmtId="43" fontId="48" fillId="13" borderId="9" xfId="0" applyNumberFormat="1" applyFont="1" applyFill="1" applyBorder="1" applyAlignment="1">
      <alignment horizontal="center"/>
    </xf>
    <xf numFmtId="43" fontId="32" fillId="16" borderId="20" xfId="23671" applyNumberFormat="1" applyFont="1" applyFill="1" applyBorder="1" applyAlignment="1">
      <alignment horizontal="center"/>
    </xf>
    <xf numFmtId="43" fontId="32" fillId="16" borderId="21" xfId="23671" applyNumberFormat="1" applyFont="1" applyFill="1" applyBorder="1" applyAlignment="1">
      <alignment horizontal="center"/>
    </xf>
  </cellXfs>
  <cellStyles count="28313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302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5"/>
    <cellStyle name="Comma 107" xfId="28288"/>
    <cellStyle name="Comma 108" xfId="28290"/>
    <cellStyle name="Comma 109" xfId="28289"/>
    <cellStyle name="Comma 11" xfId="6823"/>
    <cellStyle name="Comma 11 2" xfId="6824"/>
    <cellStyle name="Comma 11 3" xfId="6825"/>
    <cellStyle name="Comma 11 4" xfId="6826"/>
    <cellStyle name="Comma 110" xfId="28301"/>
    <cellStyle name="Comma 111" xfId="28303"/>
    <cellStyle name="Comma 112" xfId="28307"/>
    <cellStyle name="Comma 113" xfId="28310"/>
    <cellStyle name="Comma 114" xfId="28312"/>
    <cellStyle name="Comma 12" xfId="6827"/>
    <cellStyle name="Comma 12 2" xfId="6828"/>
    <cellStyle name="Comma 12 3" xfId="6829"/>
    <cellStyle name="Comma 12 4" xfId="6830"/>
    <cellStyle name="Comma 13" xfId="6831"/>
    <cellStyle name="Comma 13 2" xfId="6832"/>
    <cellStyle name="Comma 13 3" xfId="6833"/>
    <cellStyle name="Comma 13 4" xfId="6834"/>
    <cellStyle name="Comma 14" xfId="6835"/>
    <cellStyle name="Comma 14 2" xfId="6836"/>
    <cellStyle name="Comma 14 3" xfId="6837"/>
    <cellStyle name="Comma 14 4" xfId="6838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3" xfId="28283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80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7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5" xfId="28291"/>
    <cellStyle name="Normal 116" xfId="28292"/>
    <cellStyle name="Normal 117" xfId="28293"/>
    <cellStyle name="Normal 118" xfId="28294"/>
    <cellStyle name="Normal 119" xfId="28298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296"/>
    <cellStyle name="Normal 121" xfId="28297"/>
    <cellStyle name="Normal 122" xfId="28295"/>
    <cellStyle name="Normal 123" xfId="28300"/>
    <cellStyle name="Normal 124" xfId="28306"/>
    <cellStyle name="Normal 125" xfId="28309"/>
    <cellStyle name="Normal 126" xfId="28308"/>
    <cellStyle name="Normal 127" xfId="28311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5" xfId="13200"/>
    <cellStyle name="Normal 13 6" xfId="13201"/>
    <cellStyle name="Normal 13 7" xfId="13202"/>
    <cellStyle name="Normal 13 8" xfId="13203"/>
    <cellStyle name="Normal 13 9" xfId="13204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24" xfId="28299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0" xfId="14692"/>
    <cellStyle name="Normal 4 21" xfId="14693"/>
    <cellStyle name="Normal 4 22" xfId="14694"/>
    <cellStyle name="Normal 4 23" xfId="28248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305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304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44000"/>
        <c:axId val="147358080"/>
      </c:lineChart>
      <c:catAx>
        <c:axId val="1473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47358080"/>
        <c:crosses val="autoZero"/>
        <c:auto val="1"/>
        <c:lblAlgn val="ctr"/>
        <c:lblOffset val="100"/>
        <c:noMultiLvlLbl val="0"/>
      </c:catAx>
      <c:valAx>
        <c:axId val="14735808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47344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3149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234139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234140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234141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234142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234143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234144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234145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234146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9525</xdr:rowOff>
    </xdr:from>
    <xdr:to>
      <xdr:col>3</xdr:col>
      <xdr:colOff>666750</xdr:colOff>
      <xdr:row>2</xdr:row>
      <xdr:rowOff>19050</xdr:rowOff>
    </xdr:to>
    <xdr:pic>
      <xdr:nvPicPr>
        <xdr:cNvPr id="2341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35311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5312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5313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5314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5315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5316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35317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35318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5319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47625</xdr:rowOff>
    </xdr:from>
    <xdr:to>
      <xdr:col>4</xdr:col>
      <xdr:colOff>590550</xdr:colOff>
      <xdr:row>1</xdr:row>
      <xdr:rowOff>0</xdr:rowOff>
    </xdr:to>
    <xdr:pic>
      <xdr:nvPicPr>
        <xdr:cNvPr id="23532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35321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152400</xdr:rowOff>
    </xdr:to>
    <xdr:sp macro="" textlink="">
      <xdr:nvSpPr>
        <xdr:cNvPr id="321635" name="Oval 12"/>
        <xdr:cNvSpPr>
          <a:spLocks noChangeArrowheads="1"/>
        </xdr:cNvSpPr>
      </xdr:nvSpPr>
      <xdr:spPr bwMode="auto">
        <a:xfrm>
          <a:off x="85725" y="7305675"/>
          <a:ext cx="2190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3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37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3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39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40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41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42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4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1644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321645" name="Oval 11"/>
        <xdr:cNvSpPr>
          <a:spLocks noChangeArrowheads="1"/>
        </xdr:cNvSpPr>
      </xdr:nvSpPr>
      <xdr:spPr bwMode="auto">
        <a:xfrm>
          <a:off x="85725" y="70294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46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47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48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49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50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51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52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53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1654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165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165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165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1658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165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166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1661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166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166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3661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3771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3771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239259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239260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239261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239262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239263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239264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239265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239266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9525</xdr:rowOff>
    </xdr:from>
    <xdr:to>
      <xdr:col>3</xdr:col>
      <xdr:colOff>666750</xdr:colOff>
      <xdr:row>2</xdr:row>
      <xdr:rowOff>19050</xdr:rowOff>
    </xdr:to>
    <xdr:pic>
      <xdr:nvPicPr>
        <xdr:cNvPr id="23926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40431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40432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40433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40434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40435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40436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40437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40438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40439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47625</xdr:rowOff>
    </xdr:from>
    <xdr:to>
      <xdr:col>4</xdr:col>
      <xdr:colOff>590550</xdr:colOff>
      <xdr:row>1</xdr:row>
      <xdr:rowOff>0</xdr:rowOff>
    </xdr:to>
    <xdr:pic>
      <xdr:nvPicPr>
        <xdr:cNvPr id="24044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40441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152400</xdr:rowOff>
    </xdr:to>
    <xdr:sp macro="" textlink="">
      <xdr:nvSpPr>
        <xdr:cNvPr id="322659" name="Oval 12"/>
        <xdr:cNvSpPr>
          <a:spLocks noChangeArrowheads="1"/>
        </xdr:cNvSpPr>
      </xdr:nvSpPr>
      <xdr:spPr bwMode="auto">
        <a:xfrm>
          <a:off x="85725" y="7305675"/>
          <a:ext cx="219075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60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61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62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63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64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65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66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67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266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322669" name="Oval 11"/>
        <xdr:cNvSpPr>
          <a:spLocks noChangeArrowheads="1"/>
        </xdr:cNvSpPr>
      </xdr:nvSpPr>
      <xdr:spPr bwMode="auto">
        <a:xfrm>
          <a:off x="85725" y="70294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70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71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72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73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74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75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76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77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267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322679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22680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322681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322682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322683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322684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322685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322686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0</xdr:row>
      <xdr:rowOff>47625</xdr:rowOff>
    </xdr:from>
    <xdr:to>
      <xdr:col>2</xdr:col>
      <xdr:colOff>590550</xdr:colOff>
      <xdr:row>1</xdr:row>
      <xdr:rowOff>0</xdr:rowOff>
    </xdr:to>
    <xdr:pic>
      <xdr:nvPicPr>
        <xdr:cNvPr id="3226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173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28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409575</xdr:colOff>
      <xdr:row>1</xdr:row>
      <xdr:rowOff>66675</xdr:rowOff>
    </xdr:from>
    <xdr:to>
      <xdr:col>16</xdr:col>
      <xdr:colOff>1152525</xdr:colOff>
      <xdr:row>4</xdr:row>
      <xdr:rowOff>152400</xdr:rowOff>
    </xdr:to>
    <xdr:pic>
      <xdr:nvPicPr>
        <xdr:cNvPr id="24283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199595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199596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199597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199598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199599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199600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199601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199602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9525</xdr:rowOff>
    </xdr:from>
    <xdr:to>
      <xdr:col>3</xdr:col>
      <xdr:colOff>666750</xdr:colOff>
      <xdr:row>2</xdr:row>
      <xdr:rowOff>19050</xdr:rowOff>
    </xdr:to>
    <xdr:pic>
      <xdr:nvPicPr>
        <xdr:cNvPr id="19960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525"/>
          <a:ext cx="4381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90150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90151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90152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90153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19050</xdr:rowOff>
    </xdr:from>
    <xdr:to>
      <xdr:col>0</xdr:col>
      <xdr:colOff>257175</xdr:colOff>
      <xdr:row>6</xdr:row>
      <xdr:rowOff>190500</xdr:rowOff>
    </xdr:to>
    <xdr:sp macro="" textlink="">
      <xdr:nvSpPr>
        <xdr:cNvPr id="290154" name="Rectangle 1"/>
        <xdr:cNvSpPr>
          <a:spLocks noChangeArrowheads="1"/>
        </xdr:cNvSpPr>
      </xdr:nvSpPr>
      <xdr:spPr bwMode="auto">
        <a:xfrm>
          <a:off x="85725" y="2057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90155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90156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90157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90158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47625</xdr:rowOff>
    </xdr:from>
    <xdr:to>
      <xdr:col>4</xdr:col>
      <xdr:colOff>590550</xdr:colOff>
      <xdr:row>1</xdr:row>
      <xdr:rowOff>0</xdr:rowOff>
    </xdr:to>
    <xdr:pic>
      <xdr:nvPicPr>
        <xdr:cNvPr id="29015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7625"/>
          <a:ext cx="514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90160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311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311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311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3118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311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3312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33121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312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1613807</xdr:colOff>
      <xdr:row>0</xdr:row>
      <xdr:rowOff>6804</xdr:rowOff>
    </xdr:from>
    <xdr:to>
      <xdr:col>3</xdr:col>
      <xdr:colOff>386443</xdr:colOff>
      <xdr:row>0</xdr:row>
      <xdr:rowOff>639536</xdr:rowOff>
    </xdr:to>
    <xdr:pic>
      <xdr:nvPicPr>
        <xdr:cNvPr id="2331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164" y="6804"/>
          <a:ext cx="514350" cy="63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8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'แบบปร.4.1.1 โรงอาหาร'!#REF!</f>
        <v>#REF!</v>
      </c>
    </row>
    <row r="2" spans="1:9">
      <c r="A2" t="e">
        <f>'แบบปร.4.1.1 โรงอาหาร'!#REF!</f>
        <v>#REF!</v>
      </c>
      <c r="G2" t="e">
        <f>'แบบปร.4.1.1 โรงอาหาร'!#REF!</f>
        <v>#REF!</v>
      </c>
    </row>
    <row r="3" spans="1:9">
      <c r="A3" t="e">
        <f>'แบบปร.4.1.1 โรงอาหาร'!#REF!</f>
        <v>#REF!</v>
      </c>
      <c r="G3" t="e">
        <f>'แบบปร.4.1.1 โรงอาหาร'!#REF!</f>
        <v>#REF!</v>
      </c>
    </row>
    <row r="4" spans="1:9">
      <c r="A4" t="e">
        <f>'แบบปร.4.1.1 โรงอาหาร'!#REF!</f>
        <v>#REF!</v>
      </c>
      <c r="G4" t="e">
        <f>'แบบปร.4.1.1 โรงอาหาร'!#REF!</f>
        <v>#REF!</v>
      </c>
      <c r="I4" t="e">
        <f>'แบบปร.4.1.1 โรงอาหาร'!#REF!</f>
        <v>#REF!</v>
      </c>
    </row>
    <row r="5" spans="1:9">
      <c r="A5" t="s">
        <v>8</v>
      </c>
      <c r="B5" s="264" t="s">
        <v>0</v>
      </c>
      <c r="C5" s="264" t="s">
        <v>18</v>
      </c>
      <c r="D5" s="264" t="s">
        <v>1</v>
      </c>
      <c r="E5" s="264" t="s">
        <v>10</v>
      </c>
      <c r="F5" s="264" t="s">
        <v>2</v>
      </c>
      <c r="G5" s="264" t="s">
        <v>3</v>
      </c>
      <c r="H5" t="s">
        <v>21</v>
      </c>
      <c r="I5" s="264" t="s">
        <v>12</v>
      </c>
    </row>
    <row r="6" spans="1:9">
      <c r="A6" t="s">
        <v>9</v>
      </c>
      <c r="B6" s="264"/>
      <c r="C6" s="264"/>
      <c r="D6" s="264"/>
      <c r="E6" s="264"/>
      <c r="F6" s="264"/>
      <c r="G6" s="264"/>
      <c r="H6" t="s">
        <v>7</v>
      </c>
      <c r="I6" s="264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186</v>
      </c>
    </row>
    <row r="2" spans="1:9">
      <c r="A2" t="s">
        <v>187</v>
      </c>
      <c r="B2" t="s">
        <v>188</v>
      </c>
      <c r="G2" t="s">
        <v>189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190</v>
      </c>
      <c r="G4" t="s">
        <v>191</v>
      </c>
      <c r="I4" t="s">
        <v>192</v>
      </c>
    </row>
    <row r="5" spans="1:9">
      <c r="E5" t="s">
        <v>193</v>
      </c>
      <c r="F5" t="s">
        <v>4</v>
      </c>
      <c r="G5" t="s">
        <v>193</v>
      </c>
      <c r="H5" t="s">
        <v>4</v>
      </c>
    </row>
    <row r="6" spans="1:9">
      <c r="B6" t="s">
        <v>194</v>
      </c>
    </row>
    <row r="7" spans="1:9">
      <c r="A7">
        <v>1</v>
      </c>
      <c r="B7" t="s">
        <v>104</v>
      </c>
    </row>
    <row r="8" spans="1:9">
      <c r="A8">
        <v>1.1000000000000001</v>
      </c>
      <c r="B8" t="s">
        <v>182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105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106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107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108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109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110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183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184</v>
      </c>
      <c r="C17">
        <v>104</v>
      </c>
      <c r="D17" t="s">
        <v>179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185</v>
      </c>
      <c r="C18">
        <v>104</v>
      </c>
      <c r="D18" t="s">
        <v>179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111</v>
      </c>
      <c r="I19">
        <f>SUM(I8:I18)</f>
        <v>139874</v>
      </c>
    </row>
    <row r="21" spans="1:9">
      <c r="A21">
        <v>2</v>
      </c>
      <c r="B21" t="s">
        <v>112</v>
      </c>
    </row>
    <row r="22" spans="1:9">
      <c r="A22">
        <v>2.1</v>
      </c>
      <c r="B22" t="s">
        <v>107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108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113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110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114</v>
      </c>
      <c r="I27">
        <f>SUM(I22:I26)</f>
        <v>35548</v>
      </c>
    </row>
    <row r="29" spans="1:9">
      <c r="A29">
        <v>3</v>
      </c>
      <c r="B29" t="s">
        <v>115</v>
      </c>
    </row>
    <row r="30" spans="1:9">
      <c r="A30">
        <v>3.1</v>
      </c>
      <c r="B30" t="s">
        <v>106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107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116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117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108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113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110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118</v>
      </c>
    </row>
    <row r="40" spans="1:9">
      <c r="A40">
        <v>4.0999999999999996</v>
      </c>
      <c r="B40" t="s">
        <v>105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119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120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107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108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109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113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110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195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196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197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198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199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200</v>
      </c>
      <c r="C54">
        <v>1</v>
      </c>
      <c r="D54" t="s">
        <v>180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121</v>
      </c>
      <c r="I55">
        <f>SUM(I40:I54)</f>
        <v>484269</v>
      </c>
    </row>
    <row r="57" spans="1:9">
      <c r="A57">
        <v>5</v>
      </c>
      <c r="B57" t="s">
        <v>122</v>
      </c>
    </row>
    <row r="58" spans="1:9">
      <c r="A58">
        <v>5.0999999999999996</v>
      </c>
      <c r="B58" t="s">
        <v>107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117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113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110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114</v>
      </c>
      <c r="I63">
        <f>SUM(I58:I62)</f>
        <v>250624</v>
      </c>
    </row>
    <row r="65" spans="1:9">
      <c r="A65">
        <v>6</v>
      </c>
      <c r="B65" t="s">
        <v>123</v>
      </c>
    </row>
    <row r="66" spans="1:9">
      <c r="A66">
        <v>6.1</v>
      </c>
      <c r="B66" t="s">
        <v>124</v>
      </c>
      <c r="C66">
        <v>534</v>
      </c>
      <c r="D66" t="s">
        <v>179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125</v>
      </c>
      <c r="C67">
        <v>552</v>
      </c>
      <c r="D67" t="s">
        <v>179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126</v>
      </c>
      <c r="C68">
        <v>570</v>
      </c>
      <c r="D68" t="s">
        <v>179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127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128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201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202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203</v>
      </c>
      <c r="C73">
        <v>21</v>
      </c>
      <c r="D73" t="s">
        <v>204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129</v>
      </c>
      <c r="I74">
        <f>SUM(I66:I73)</f>
        <v>617125</v>
      </c>
    </row>
    <row r="75" spans="1:9">
      <c r="B75" t="s">
        <v>205</v>
      </c>
      <c r="I75">
        <f>I74+I63+I55+I38+I27+I19</f>
        <v>1658068</v>
      </c>
    </row>
    <row r="77" spans="1:9">
      <c r="B77" t="s">
        <v>206</v>
      </c>
    </row>
    <row r="78" spans="1:9">
      <c r="A78">
        <v>1</v>
      </c>
      <c r="B78" t="s">
        <v>130</v>
      </c>
    </row>
    <row r="79" spans="1:9">
      <c r="A79">
        <v>1.1000000000000001</v>
      </c>
      <c r="B79" t="s">
        <v>131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132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133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134</v>
      </c>
      <c r="C82">
        <v>51</v>
      </c>
      <c r="D82" t="s">
        <v>179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207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135</v>
      </c>
      <c r="I84">
        <f>SUM(I79:I83)</f>
        <v>270830</v>
      </c>
    </row>
    <row r="86" spans="1:9">
      <c r="A86">
        <v>2</v>
      </c>
      <c r="B86" t="s">
        <v>136</v>
      </c>
    </row>
    <row r="87" spans="1:9">
      <c r="A87">
        <v>2.1</v>
      </c>
      <c r="B87" t="s">
        <v>137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138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139</v>
      </c>
      <c r="C89">
        <v>40</v>
      </c>
      <c r="D89" t="s">
        <v>179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140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141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142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143</v>
      </c>
      <c r="C93">
        <v>755</v>
      </c>
      <c r="D93" t="s">
        <v>179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144</v>
      </c>
      <c r="C94">
        <v>13</v>
      </c>
      <c r="D94" t="s">
        <v>179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145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146</v>
      </c>
      <c r="C96">
        <v>50</v>
      </c>
      <c r="D96" t="s">
        <v>179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147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148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149</v>
      </c>
      <c r="C99">
        <v>1</v>
      </c>
      <c r="D99" t="s">
        <v>180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150</v>
      </c>
      <c r="I100">
        <f>SUM(I87:I99)</f>
        <v>602050</v>
      </c>
    </row>
    <row r="102" spans="1:9">
      <c r="A102">
        <v>3</v>
      </c>
      <c r="B102" t="s">
        <v>151</v>
      </c>
    </row>
    <row r="103" spans="1:9">
      <c r="A103">
        <v>3.1</v>
      </c>
      <c r="B103" t="s">
        <v>208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152</v>
      </c>
      <c r="C104">
        <v>121</v>
      </c>
      <c r="D104" t="s">
        <v>179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153</v>
      </c>
      <c r="C105">
        <v>44</v>
      </c>
      <c r="D105" t="s">
        <v>179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209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154</v>
      </c>
      <c r="I107">
        <f>SUM(I103:I106)</f>
        <v>425990</v>
      </c>
    </row>
    <row r="109" spans="1:9">
      <c r="A109">
        <v>4</v>
      </c>
      <c r="B109" t="s">
        <v>155</v>
      </c>
    </row>
    <row r="110" spans="1:9">
      <c r="A110">
        <v>4.0999999999999996</v>
      </c>
      <c r="B110" t="s">
        <v>156</v>
      </c>
      <c r="C110">
        <v>115</v>
      </c>
      <c r="D110" t="s">
        <v>179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157</v>
      </c>
      <c r="C111">
        <v>14</v>
      </c>
      <c r="D111" t="s">
        <v>179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210</v>
      </c>
      <c r="C112">
        <v>15</v>
      </c>
      <c r="D112" t="s">
        <v>204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158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159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160</v>
      </c>
      <c r="C115">
        <v>10</v>
      </c>
      <c r="D115" t="s">
        <v>179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211</v>
      </c>
      <c r="I117">
        <f>I116+I107+I100+I84</f>
        <v>1336735</v>
      </c>
    </row>
    <row r="119" spans="1:9">
      <c r="B119" t="s">
        <v>212</v>
      </c>
    </row>
    <row r="120" spans="1:9">
      <c r="A120">
        <v>1</v>
      </c>
      <c r="B120" t="s">
        <v>161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162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163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164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165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166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167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168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169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170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171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172</v>
      </c>
      <c r="C131">
        <v>1</v>
      </c>
      <c r="D131" t="s">
        <v>180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173</v>
      </c>
      <c r="I132">
        <f>SUM(I120:I131)</f>
        <v>124587</v>
      </c>
    </row>
    <row r="134" spans="1:9">
      <c r="B134" t="s">
        <v>174</v>
      </c>
    </row>
    <row r="135" spans="1:9">
      <c r="A135">
        <v>1</v>
      </c>
      <c r="B135" t="s">
        <v>175</v>
      </c>
      <c r="C135">
        <v>40</v>
      </c>
      <c r="D135" t="s">
        <v>179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176</v>
      </c>
      <c r="C136">
        <v>40</v>
      </c>
      <c r="D136" t="s">
        <v>179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177</v>
      </c>
      <c r="C137">
        <v>6</v>
      </c>
      <c r="D137" t="s">
        <v>181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178</v>
      </c>
      <c r="I138">
        <f>SUM(I135:I137)</f>
        <v>11400</v>
      </c>
    </row>
    <row r="140" spans="1:9">
      <c r="B140" t="s">
        <v>213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220</v>
      </c>
      <c r="D1" t="s">
        <v>221</v>
      </c>
      <c r="E1" t="s">
        <v>222</v>
      </c>
      <c r="F1" t="s">
        <v>223</v>
      </c>
      <c r="G1" t="s">
        <v>224</v>
      </c>
    </row>
    <row r="2" spans="1:7">
      <c r="C2" t="s">
        <v>225</v>
      </c>
      <c r="D2">
        <f>D3+D29+D77+D112+D137+D162+D185+D207</f>
        <v>4169121.9343535001</v>
      </c>
      <c r="E2" t="s">
        <v>226</v>
      </c>
      <c r="F2">
        <v>40127.333333333336</v>
      </c>
      <c r="G2">
        <v>40338.708333333336</v>
      </c>
    </row>
    <row r="3" spans="1:7">
      <c r="A3" t="s">
        <v>227</v>
      </c>
      <c r="D3">
        <f>D4+D8+D12+D24</f>
        <v>2781753.8193514999</v>
      </c>
      <c r="E3" t="s">
        <v>228</v>
      </c>
      <c r="F3">
        <v>40127.333333333336</v>
      </c>
      <c r="G3">
        <v>40168.708333333336</v>
      </c>
    </row>
    <row r="4" spans="1:7">
      <c r="B4" t="s">
        <v>229</v>
      </c>
      <c r="D4">
        <f>SUM(D5:D7)</f>
        <v>1445554.0691120001</v>
      </c>
      <c r="E4" t="s">
        <v>230</v>
      </c>
      <c r="F4">
        <v>40127.333333333336</v>
      </c>
      <c r="G4">
        <v>40166.708333333336</v>
      </c>
    </row>
    <row r="5" spans="1:7">
      <c r="C5" t="s">
        <v>231</v>
      </c>
      <c r="D5">
        <v>973827.00200000009</v>
      </c>
      <c r="E5" t="s">
        <v>230</v>
      </c>
      <c r="F5">
        <v>40127.333333333336</v>
      </c>
      <c r="G5">
        <v>40166.708333333336</v>
      </c>
    </row>
    <row r="6" spans="1:7">
      <c r="C6" t="s">
        <v>232</v>
      </c>
      <c r="D6">
        <v>90486.797112</v>
      </c>
      <c r="E6" t="s">
        <v>233</v>
      </c>
      <c r="F6">
        <v>40152.333333333336</v>
      </c>
      <c r="G6">
        <v>40155.708333333336</v>
      </c>
    </row>
    <row r="7" spans="1:7">
      <c r="C7" t="s">
        <v>234</v>
      </c>
      <c r="D7">
        <v>381240.27</v>
      </c>
      <c r="E7" t="s">
        <v>235</v>
      </c>
      <c r="F7">
        <v>40154.333333333336</v>
      </c>
      <c r="G7">
        <v>40166.708333333336</v>
      </c>
    </row>
    <row r="8" spans="1:7">
      <c r="B8" t="s">
        <v>236</v>
      </c>
      <c r="D8">
        <f>SUM(D9:D11)</f>
        <v>148694.35139999999</v>
      </c>
      <c r="E8" t="s">
        <v>237</v>
      </c>
      <c r="F8">
        <v>40140.333333333336</v>
      </c>
      <c r="G8">
        <v>40158.708333333336</v>
      </c>
    </row>
    <row r="9" spans="1:7">
      <c r="C9" t="s">
        <v>238</v>
      </c>
      <c r="D9">
        <v>0</v>
      </c>
      <c r="E9" t="s">
        <v>239</v>
      </c>
      <c r="F9">
        <v>40140.333333333336</v>
      </c>
      <c r="G9">
        <v>40145.708333333336</v>
      </c>
    </row>
    <row r="10" spans="1:7">
      <c r="C10" t="s">
        <v>240</v>
      </c>
      <c r="D10">
        <v>148694.35139999999</v>
      </c>
      <c r="E10" t="s">
        <v>241</v>
      </c>
      <c r="F10">
        <v>40144.333333333336</v>
      </c>
      <c r="G10">
        <v>40145.708333333336</v>
      </c>
    </row>
    <row r="11" spans="1:7">
      <c r="C11" t="s">
        <v>242</v>
      </c>
      <c r="D11">
        <v>0</v>
      </c>
      <c r="E11" t="s">
        <v>241</v>
      </c>
      <c r="F11">
        <v>40157.333333333336</v>
      </c>
      <c r="G11">
        <v>40158.708333333336</v>
      </c>
    </row>
    <row r="12" spans="1:7">
      <c r="B12" t="s">
        <v>243</v>
      </c>
      <c r="D12">
        <f>SUM(D13:D23)</f>
        <v>1093968.8263395</v>
      </c>
      <c r="E12" t="s">
        <v>244</v>
      </c>
      <c r="F12">
        <v>40131.333333333336</v>
      </c>
      <c r="G12">
        <v>40168.708333333336</v>
      </c>
    </row>
    <row r="13" spans="1:7">
      <c r="C13" t="s">
        <v>245</v>
      </c>
      <c r="D13">
        <v>14633.1684</v>
      </c>
      <c r="E13" t="s">
        <v>246</v>
      </c>
      <c r="F13">
        <v>40136.333333333336</v>
      </c>
      <c r="G13">
        <v>40154.708333333336</v>
      </c>
    </row>
    <row r="14" spans="1:7">
      <c r="C14" t="s">
        <v>247</v>
      </c>
      <c r="D14">
        <v>14493.735000000001</v>
      </c>
      <c r="E14" t="s">
        <v>233</v>
      </c>
      <c r="F14">
        <v>40155.333333333336</v>
      </c>
      <c r="G14">
        <v>40158.708333333336</v>
      </c>
    </row>
    <row r="15" spans="1:7">
      <c r="C15" t="s">
        <v>248</v>
      </c>
      <c r="D15">
        <v>367014.44893950003</v>
      </c>
      <c r="E15" t="s">
        <v>239</v>
      </c>
      <c r="F15">
        <v>40150.333333333336</v>
      </c>
      <c r="G15">
        <v>40155.708333333336</v>
      </c>
    </row>
    <row r="16" spans="1:7">
      <c r="C16" t="s">
        <v>249</v>
      </c>
      <c r="D16">
        <v>131845.28760000001</v>
      </c>
      <c r="E16" t="s">
        <v>250</v>
      </c>
      <c r="F16">
        <v>40156.333333333336</v>
      </c>
      <c r="G16">
        <v>40158.708333333336</v>
      </c>
    </row>
    <row r="17" spans="1:7">
      <c r="C17" t="s">
        <v>251</v>
      </c>
      <c r="D17">
        <v>196698.94200000004</v>
      </c>
      <c r="E17" t="s">
        <v>252</v>
      </c>
      <c r="F17">
        <v>40149.333333333336</v>
      </c>
      <c r="G17">
        <v>40161.708333333336</v>
      </c>
    </row>
    <row r="18" spans="1:7">
      <c r="C18" t="s">
        <v>253</v>
      </c>
      <c r="D18">
        <v>0</v>
      </c>
      <c r="E18" t="s">
        <v>252</v>
      </c>
      <c r="F18">
        <v>40149.333333333336</v>
      </c>
      <c r="G18">
        <v>40161.708333333336</v>
      </c>
    </row>
    <row r="19" spans="1:7">
      <c r="C19" t="s">
        <v>254</v>
      </c>
      <c r="D19">
        <v>14493.735000000001</v>
      </c>
      <c r="E19" t="s">
        <v>250</v>
      </c>
      <c r="F19">
        <v>40158.333333333336</v>
      </c>
      <c r="G19">
        <v>40161.708333333336</v>
      </c>
    </row>
    <row r="20" spans="1:7">
      <c r="C20" t="s">
        <v>255</v>
      </c>
      <c r="D20">
        <v>117997.34940000001</v>
      </c>
      <c r="E20" t="s">
        <v>256</v>
      </c>
      <c r="F20">
        <v>40131.333333333336</v>
      </c>
      <c r="G20">
        <v>40157.708333333336</v>
      </c>
    </row>
    <row r="21" spans="1:7">
      <c r="C21" t="s">
        <v>257</v>
      </c>
      <c r="D21">
        <v>64686.089699999997</v>
      </c>
      <c r="E21" t="s">
        <v>256</v>
      </c>
      <c r="F21">
        <v>40131.333333333336</v>
      </c>
      <c r="G21">
        <v>40157.708333333336</v>
      </c>
    </row>
    <row r="22" spans="1:7">
      <c r="C22" t="s">
        <v>258</v>
      </c>
      <c r="D22">
        <v>0</v>
      </c>
      <c r="E22" t="s">
        <v>259</v>
      </c>
      <c r="F22">
        <v>40149.333333333336</v>
      </c>
      <c r="G22">
        <v>40156.708333333336</v>
      </c>
    </row>
    <row r="23" spans="1:7">
      <c r="C23" t="s">
        <v>260</v>
      </c>
      <c r="D23">
        <v>172106.07030000002</v>
      </c>
      <c r="E23" t="s">
        <v>250</v>
      </c>
      <c r="F23">
        <v>40165.333333333336</v>
      </c>
      <c r="G23">
        <v>40167.708333333336</v>
      </c>
    </row>
    <row r="24" spans="1:7">
      <c r="B24" t="s">
        <v>261</v>
      </c>
      <c r="D24">
        <f>SUM(D25:D28)</f>
        <v>93536.572500000009</v>
      </c>
      <c r="E24" t="s">
        <v>262</v>
      </c>
      <c r="F24">
        <v>40138.333333333336</v>
      </c>
      <c r="G24">
        <v>40168.708333333336</v>
      </c>
    </row>
    <row r="25" spans="1:7">
      <c r="C25" t="s">
        <v>263</v>
      </c>
      <c r="D25">
        <v>93536.572500000009</v>
      </c>
      <c r="E25" t="s">
        <v>264</v>
      </c>
      <c r="F25">
        <v>40138.333333333336</v>
      </c>
      <c r="G25">
        <v>40140.708333333336</v>
      </c>
    </row>
    <row r="26" spans="1:7">
      <c r="C26" t="s">
        <v>265</v>
      </c>
      <c r="D26">
        <v>0</v>
      </c>
      <c r="E26" t="s">
        <v>241</v>
      </c>
      <c r="F26">
        <v>40167.333333333336</v>
      </c>
      <c r="G26">
        <v>40168.708333333336</v>
      </c>
    </row>
    <row r="27" spans="1:7">
      <c r="C27" t="s">
        <v>266</v>
      </c>
      <c r="D27">
        <v>0</v>
      </c>
      <c r="E27" t="s">
        <v>267</v>
      </c>
      <c r="F27">
        <v>40168.333333333336</v>
      </c>
      <c r="G27">
        <v>40168.708333333336</v>
      </c>
    </row>
    <row r="28" spans="1:7">
      <c r="C28" t="s">
        <v>268</v>
      </c>
      <c r="D28">
        <v>0</v>
      </c>
      <c r="E28" t="s">
        <v>267</v>
      </c>
      <c r="F28">
        <v>40164.333333333336</v>
      </c>
      <c r="G28">
        <v>40164.708333333336</v>
      </c>
    </row>
    <row r="29" spans="1:7">
      <c r="A29" t="s">
        <v>269</v>
      </c>
      <c r="D29">
        <f>D30+D36+D40+D51+D63</f>
        <v>1387368.1150020002</v>
      </c>
      <c r="E29" t="s">
        <v>270</v>
      </c>
      <c r="F29">
        <v>40136.333333333336</v>
      </c>
      <c r="G29">
        <v>40207.708333333336</v>
      </c>
    </row>
    <row r="30" spans="1:7">
      <c r="B30" t="s">
        <v>271</v>
      </c>
      <c r="D30">
        <f>SUM(D31:D35)</f>
        <v>346953.4866</v>
      </c>
      <c r="E30" t="s">
        <v>272</v>
      </c>
      <c r="F30">
        <v>40153.333333333336</v>
      </c>
      <c r="G30">
        <v>40174.708333333336</v>
      </c>
    </row>
    <row r="31" spans="1:7">
      <c r="C31" t="s">
        <v>273</v>
      </c>
      <c r="D31">
        <v>247823.91899999999</v>
      </c>
      <c r="E31" t="s">
        <v>274</v>
      </c>
      <c r="F31">
        <v>40153.333333333336</v>
      </c>
      <c r="G31">
        <v>40157.708333333336</v>
      </c>
    </row>
    <row r="32" spans="1:7">
      <c r="C32" t="s">
        <v>275</v>
      </c>
      <c r="D32">
        <v>0</v>
      </c>
      <c r="E32" t="s">
        <v>276</v>
      </c>
      <c r="F32">
        <v>40153.333333333336</v>
      </c>
      <c r="G32">
        <v>40172.708333333336</v>
      </c>
    </row>
    <row r="33" spans="2:7">
      <c r="C33" t="s">
        <v>277</v>
      </c>
      <c r="D33">
        <v>0</v>
      </c>
      <c r="E33" t="s">
        <v>241</v>
      </c>
      <c r="F33">
        <v>40159.333333333336</v>
      </c>
      <c r="G33">
        <v>40162</v>
      </c>
    </row>
    <row r="34" spans="2:7">
      <c r="C34" t="s">
        <v>278</v>
      </c>
      <c r="D34">
        <v>99129.567599999995</v>
      </c>
      <c r="E34" t="s">
        <v>259</v>
      </c>
      <c r="F34">
        <v>40165.333333333336</v>
      </c>
      <c r="G34">
        <v>40172.708333333336</v>
      </c>
    </row>
    <row r="35" spans="2:7">
      <c r="C35" t="s">
        <v>279</v>
      </c>
      <c r="D35">
        <v>0</v>
      </c>
      <c r="E35" t="s">
        <v>280</v>
      </c>
      <c r="F35">
        <v>40168.333333333336</v>
      </c>
      <c r="G35">
        <v>40174.708333333336</v>
      </c>
    </row>
    <row r="36" spans="2:7">
      <c r="B36" t="s">
        <v>281</v>
      </c>
      <c r="D36">
        <f>SUM(D37:D39)</f>
        <v>512226.15861600009</v>
      </c>
      <c r="E36" t="s">
        <v>259</v>
      </c>
      <c r="F36">
        <v>40169.333333333336</v>
      </c>
      <c r="G36">
        <v>40176.708333333336</v>
      </c>
    </row>
    <row r="37" spans="2:7">
      <c r="C37" t="s">
        <v>282</v>
      </c>
      <c r="D37">
        <v>241910.83350000001</v>
      </c>
      <c r="E37" t="s">
        <v>280</v>
      </c>
      <c r="F37">
        <v>40170.333333333336</v>
      </c>
      <c r="G37">
        <v>40176.708333333336</v>
      </c>
    </row>
    <row r="38" spans="2:7">
      <c r="C38" t="s">
        <v>283</v>
      </c>
      <c r="D38">
        <v>45243.398556</v>
      </c>
      <c r="E38" t="s">
        <v>284</v>
      </c>
      <c r="F38">
        <v>40170.333333333336</v>
      </c>
      <c r="G38">
        <v>40173.708333333336</v>
      </c>
    </row>
    <row r="39" spans="2:7">
      <c r="C39" t="s">
        <v>285</v>
      </c>
      <c r="D39">
        <v>225071.92656000005</v>
      </c>
      <c r="E39" t="s">
        <v>286</v>
      </c>
      <c r="F39">
        <v>40169.333333333336</v>
      </c>
      <c r="G39">
        <v>40173.708333333336</v>
      </c>
    </row>
    <row r="40" spans="2:7">
      <c r="B40" t="s">
        <v>287</v>
      </c>
      <c r="D40">
        <f>SUM(D41:D50)</f>
        <v>528188.46978600009</v>
      </c>
      <c r="E40" t="s">
        <v>288</v>
      </c>
      <c r="F40">
        <v>40136.333333333336</v>
      </c>
      <c r="G40">
        <v>40167.708333333336</v>
      </c>
    </row>
    <row r="41" spans="2:7">
      <c r="C41" t="s">
        <v>289</v>
      </c>
      <c r="D41">
        <v>19510.891200000002</v>
      </c>
      <c r="E41" t="s">
        <v>246</v>
      </c>
      <c r="F41">
        <v>40136.333333333336</v>
      </c>
      <c r="G41">
        <v>40154.708333333336</v>
      </c>
    </row>
    <row r="42" spans="2:7">
      <c r="C42" t="s">
        <v>290</v>
      </c>
      <c r="D42">
        <v>19324.980000000003</v>
      </c>
      <c r="E42" t="s">
        <v>250</v>
      </c>
      <c r="F42">
        <v>40155.333333333336</v>
      </c>
      <c r="G42">
        <v>40158</v>
      </c>
    </row>
    <row r="43" spans="2:7">
      <c r="C43" t="s">
        <v>291</v>
      </c>
      <c r="D43">
        <v>313558.88178600004</v>
      </c>
      <c r="E43" t="s">
        <v>286</v>
      </c>
      <c r="F43">
        <v>40150.333333333336</v>
      </c>
      <c r="G43">
        <v>40155</v>
      </c>
    </row>
    <row r="44" spans="2:7">
      <c r="C44" t="s">
        <v>292</v>
      </c>
      <c r="D44">
        <v>175793.71680000002</v>
      </c>
      <c r="E44" t="s">
        <v>241</v>
      </c>
      <c r="F44">
        <v>40156.333333333336</v>
      </c>
      <c r="G44">
        <v>40158</v>
      </c>
    </row>
    <row r="45" spans="2:7">
      <c r="C45" t="s">
        <v>293</v>
      </c>
      <c r="D45">
        <v>0</v>
      </c>
      <c r="E45" t="s">
        <v>294</v>
      </c>
      <c r="F45">
        <v>40149.333333333336</v>
      </c>
      <c r="G45">
        <v>40161</v>
      </c>
    </row>
    <row r="46" spans="2:7">
      <c r="C46" t="s">
        <v>295</v>
      </c>
      <c r="D46">
        <v>0</v>
      </c>
      <c r="E46" t="s">
        <v>241</v>
      </c>
      <c r="F46">
        <v>40158.333333333336</v>
      </c>
      <c r="G46">
        <v>40161</v>
      </c>
    </row>
    <row r="47" spans="2:7">
      <c r="C47" t="s">
        <v>296</v>
      </c>
      <c r="D47">
        <v>0</v>
      </c>
      <c r="E47" t="s">
        <v>267</v>
      </c>
      <c r="F47">
        <v>40162.333333333336</v>
      </c>
      <c r="G47">
        <v>40162.708333333336</v>
      </c>
    </row>
    <row r="48" spans="2:7">
      <c r="C48" t="s">
        <v>297</v>
      </c>
      <c r="D48">
        <v>0</v>
      </c>
      <c r="E48" t="s">
        <v>267</v>
      </c>
      <c r="F48">
        <v>40162.333333333336</v>
      </c>
      <c r="G48">
        <v>40162.708333333336</v>
      </c>
    </row>
    <row r="49" spans="2:7">
      <c r="C49" t="s">
        <v>298</v>
      </c>
      <c r="D49">
        <v>0</v>
      </c>
      <c r="E49" t="s">
        <v>250</v>
      </c>
      <c r="F49">
        <v>40161.333333333336</v>
      </c>
      <c r="G49">
        <v>40163.708333333336</v>
      </c>
    </row>
    <row r="50" spans="2:7">
      <c r="C50" t="s">
        <v>299</v>
      </c>
      <c r="D50">
        <v>0</v>
      </c>
      <c r="E50" t="s">
        <v>250</v>
      </c>
      <c r="F50">
        <v>40165.333333333336</v>
      </c>
      <c r="G50">
        <v>40167.708333333336</v>
      </c>
    </row>
    <row r="51" spans="2:7">
      <c r="B51" t="s">
        <v>300</v>
      </c>
      <c r="D51">
        <f>SUM(D52:D62)</f>
        <v>0</v>
      </c>
      <c r="E51" t="s">
        <v>301</v>
      </c>
      <c r="F51">
        <v>40182.333333333336</v>
      </c>
      <c r="G51">
        <v>40204.708333333336</v>
      </c>
    </row>
    <row r="52" spans="2:7">
      <c r="C52" t="s">
        <v>302</v>
      </c>
      <c r="D52">
        <v>0</v>
      </c>
      <c r="E52" t="s">
        <v>286</v>
      </c>
      <c r="F52">
        <v>40182.333333333336</v>
      </c>
      <c r="G52">
        <v>40187</v>
      </c>
    </row>
    <row r="53" spans="2:7">
      <c r="C53" t="s">
        <v>303</v>
      </c>
      <c r="D53">
        <v>0</v>
      </c>
      <c r="E53" t="s">
        <v>241</v>
      </c>
      <c r="F53">
        <v>40188.333333333336</v>
      </c>
      <c r="G53">
        <v>40190</v>
      </c>
    </row>
    <row r="54" spans="2:7">
      <c r="C54" t="s">
        <v>304</v>
      </c>
      <c r="D54">
        <v>0</v>
      </c>
      <c r="E54" t="s">
        <v>305</v>
      </c>
      <c r="F54">
        <v>40188.333333333336</v>
      </c>
      <c r="G54">
        <v>40197.708333333336</v>
      </c>
    </row>
    <row r="55" spans="2:7">
      <c r="C55" t="s">
        <v>306</v>
      </c>
      <c r="D55">
        <v>0</v>
      </c>
      <c r="E55" t="s">
        <v>241</v>
      </c>
      <c r="F55">
        <v>40196.333333333336</v>
      </c>
      <c r="G55">
        <v>40198</v>
      </c>
    </row>
    <row r="56" spans="2:7">
      <c r="C56" t="s">
        <v>307</v>
      </c>
      <c r="D56">
        <v>0</v>
      </c>
      <c r="E56" t="s">
        <v>308</v>
      </c>
      <c r="F56">
        <v>40188.333333333336</v>
      </c>
      <c r="G56">
        <v>40203.708333333336</v>
      </c>
    </row>
    <row r="57" spans="2:7">
      <c r="C57" t="s">
        <v>309</v>
      </c>
      <c r="D57">
        <v>0</v>
      </c>
      <c r="E57" t="s">
        <v>310</v>
      </c>
      <c r="F57">
        <v>40188.333333333336</v>
      </c>
      <c r="G57">
        <v>40204.708333333336</v>
      </c>
    </row>
    <row r="58" spans="2:7">
      <c r="C58" t="s">
        <v>311</v>
      </c>
      <c r="D58">
        <v>0</v>
      </c>
      <c r="E58" t="s">
        <v>239</v>
      </c>
      <c r="F58">
        <v>40195.333333333336</v>
      </c>
      <c r="G58">
        <v>40200.708333333336</v>
      </c>
    </row>
    <row r="59" spans="2:7">
      <c r="C59" t="s">
        <v>312</v>
      </c>
      <c r="D59">
        <v>0</v>
      </c>
      <c r="E59" t="s">
        <v>313</v>
      </c>
      <c r="F59">
        <v>40201</v>
      </c>
      <c r="G59">
        <v>40201</v>
      </c>
    </row>
    <row r="60" spans="2:7">
      <c r="C60" t="s">
        <v>314</v>
      </c>
      <c r="D60">
        <v>0</v>
      </c>
      <c r="E60" t="s">
        <v>313</v>
      </c>
      <c r="F60">
        <v>40202.708333333336</v>
      </c>
      <c r="G60">
        <v>40202.708333333336</v>
      </c>
    </row>
    <row r="61" spans="2:7">
      <c r="C61" t="s">
        <v>315</v>
      </c>
      <c r="D61">
        <v>0</v>
      </c>
      <c r="E61" t="s">
        <v>267</v>
      </c>
      <c r="F61">
        <v>40203.333333333336</v>
      </c>
      <c r="G61">
        <v>40204</v>
      </c>
    </row>
    <row r="62" spans="2:7">
      <c r="C62" t="s">
        <v>316</v>
      </c>
      <c r="D62">
        <v>0</v>
      </c>
      <c r="E62" t="s">
        <v>276</v>
      </c>
      <c r="F62">
        <v>40183.333333333336</v>
      </c>
      <c r="G62">
        <v>40204.708333333336</v>
      </c>
    </row>
    <row r="63" spans="2:7">
      <c r="B63" t="s">
        <v>317</v>
      </c>
      <c r="D63">
        <f>SUM(D64:D75)</f>
        <v>0</v>
      </c>
      <c r="E63" t="s">
        <v>318</v>
      </c>
      <c r="F63">
        <v>40182.333333333336</v>
      </c>
      <c r="G63">
        <v>40207.708333333336</v>
      </c>
    </row>
    <row r="64" spans="2:7">
      <c r="C64" t="s">
        <v>319</v>
      </c>
      <c r="D64">
        <v>0</v>
      </c>
      <c r="E64" t="s">
        <v>286</v>
      </c>
      <c r="F64">
        <v>40182.333333333336</v>
      </c>
      <c r="G64">
        <v>40187</v>
      </c>
    </row>
    <row r="65" spans="1:7">
      <c r="C65" t="s">
        <v>320</v>
      </c>
      <c r="D65">
        <v>0</v>
      </c>
      <c r="E65" t="s">
        <v>241</v>
      </c>
      <c r="F65">
        <v>40188.333333333336</v>
      </c>
      <c r="G65">
        <v>40190</v>
      </c>
    </row>
    <row r="66" spans="1:7">
      <c r="C66" t="s">
        <v>321</v>
      </c>
      <c r="D66">
        <v>0</v>
      </c>
      <c r="E66" t="s">
        <v>259</v>
      </c>
      <c r="F66">
        <v>40188.333333333336</v>
      </c>
      <c r="G66">
        <v>40197</v>
      </c>
    </row>
    <row r="67" spans="1:7">
      <c r="C67" t="s">
        <v>322</v>
      </c>
      <c r="D67">
        <v>0</v>
      </c>
      <c r="E67" t="s">
        <v>250</v>
      </c>
      <c r="F67">
        <v>40198.333333333336</v>
      </c>
      <c r="G67">
        <v>40203</v>
      </c>
    </row>
    <row r="68" spans="1:7">
      <c r="C68" t="s">
        <v>323</v>
      </c>
      <c r="D68">
        <v>0</v>
      </c>
      <c r="E68" t="s">
        <v>241</v>
      </c>
      <c r="F68">
        <v>40196.333333333336</v>
      </c>
      <c r="G68">
        <v>40198</v>
      </c>
    </row>
    <row r="69" spans="1:7">
      <c r="C69" t="s">
        <v>324</v>
      </c>
      <c r="D69">
        <v>0</v>
      </c>
      <c r="E69" t="s">
        <v>252</v>
      </c>
      <c r="F69">
        <v>40188.333333333336</v>
      </c>
      <c r="G69">
        <v>40203</v>
      </c>
    </row>
    <row r="70" spans="1:7">
      <c r="C70" t="s">
        <v>325</v>
      </c>
      <c r="D70">
        <v>0</v>
      </c>
      <c r="E70" t="s">
        <v>308</v>
      </c>
      <c r="F70">
        <v>40188.333333333336</v>
      </c>
      <c r="G70">
        <v>40204</v>
      </c>
    </row>
    <row r="71" spans="1:7">
      <c r="C71" t="s">
        <v>326</v>
      </c>
      <c r="D71">
        <v>0</v>
      </c>
      <c r="E71" t="s">
        <v>267</v>
      </c>
      <c r="F71">
        <v>40200.333333333336</v>
      </c>
      <c r="G71">
        <v>40202</v>
      </c>
    </row>
    <row r="72" spans="1:7">
      <c r="C72" t="s">
        <v>327</v>
      </c>
      <c r="D72">
        <v>0</v>
      </c>
      <c r="E72" t="s">
        <v>241</v>
      </c>
      <c r="F72">
        <v>40203.333333333336</v>
      </c>
      <c r="G72">
        <v>40205</v>
      </c>
    </row>
    <row r="73" spans="1:7">
      <c r="C73" t="s">
        <v>328</v>
      </c>
      <c r="D73">
        <v>0</v>
      </c>
      <c r="E73" t="s">
        <v>267</v>
      </c>
      <c r="F73">
        <v>40205.333333333336</v>
      </c>
      <c r="G73">
        <v>40206</v>
      </c>
    </row>
    <row r="74" spans="1:7">
      <c r="C74" t="s">
        <v>329</v>
      </c>
      <c r="D74">
        <v>0</v>
      </c>
      <c r="E74" t="s">
        <v>267</v>
      </c>
      <c r="F74">
        <v>40203.333333333336</v>
      </c>
      <c r="G74">
        <v>40204</v>
      </c>
    </row>
    <row r="75" spans="1:7">
      <c r="C75" t="s">
        <v>330</v>
      </c>
      <c r="D75">
        <v>0</v>
      </c>
      <c r="E75" t="s">
        <v>267</v>
      </c>
      <c r="F75">
        <v>40207.333333333336</v>
      </c>
      <c r="G75">
        <v>40207.708333333336</v>
      </c>
    </row>
    <row r="77" spans="1:7">
      <c r="A77" t="s">
        <v>331</v>
      </c>
      <c r="D77">
        <v>0</v>
      </c>
      <c r="E77" t="s">
        <v>332</v>
      </c>
      <c r="F77">
        <v>40174.333333333336</v>
      </c>
      <c r="G77">
        <v>40224.708333333336</v>
      </c>
    </row>
    <row r="78" spans="1:7">
      <c r="B78" t="s">
        <v>333</v>
      </c>
      <c r="D78">
        <f>SUM(D79:D82)</f>
        <v>0</v>
      </c>
      <c r="E78" t="s">
        <v>334</v>
      </c>
      <c r="F78">
        <v>40175.333333333336</v>
      </c>
      <c r="G78">
        <v>40223.708333333336</v>
      </c>
    </row>
    <row r="79" spans="1:7">
      <c r="C79" t="s">
        <v>335</v>
      </c>
      <c r="D79">
        <v>0</v>
      </c>
      <c r="E79" t="s">
        <v>272</v>
      </c>
      <c r="F79">
        <v>40175.333333333336</v>
      </c>
      <c r="G79">
        <v>40198.708333333336</v>
      </c>
    </row>
    <row r="80" spans="1:7">
      <c r="C80" t="s">
        <v>336</v>
      </c>
      <c r="D80">
        <v>0</v>
      </c>
      <c r="E80" t="s">
        <v>239</v>
      </c>
      <c r="F80">
        <v>40192.333333333336</v>
      </c>
      <c r="G80">
        <v>40198.708333333336</v>
      </c>
    </row>
    <row r="81" spans="2:7">
      <c r="C81" t="s">
        <v>337</v>
      </c>
      <c r="D81">
        <v>0</v>
      </c>
      <c r="E81" t="s">
        <v>252</v>
      </c>
      <c r="F81">
        <v>40175.333333333336</v>
      </c>
      <c r="G81">
        <v>40188.708333333336</v>
      </c>
    </row>
    <row r="82" spans="2:7">
      <c r="C82" t="s">
        <v>338</v>
      </c>
      <c r="D82">
        <v>0</v>
      </c>
      <c r="E82" t="s">
        <v>339</v>
      </c>
      <c r="F82">
        <v>40223.333333333336</v>
      </c>
      <c r="G82">
        <v>40223.708333333336</v>
      </c>
    </row>
    <row r="83" spans="2:7">
      <c r="B83" t="s">
        <v>340</v>
      </c>
      <c r="D83">
        <f>SUM(D84:D86)</f>
        <v>0</v>
      </c>
      <c r="E83" t="s">
        <v>262</v>
      </c>
      <c r="F83">
        <v>40183.333333333336</v>
      </c>
      <c r="G83">
        <v>40214</v>
      </c>
    </row>
    <row r="84" spans="2:7">
      <c r="C84" t="s">
        <v>341</v>
      </c>
      <c r="D84">
        <v>0</v>
      </c>
      <c r="E84" t="s">
        <v>286</v>
      </c>
      <c r="F84">
        <v>40183.333333333336</v>
      </c>
      <c r="G84">
        <v>40188</v>
      </c>
    </row>
    <row r="85" spans="2:7">
      <c r="C85" t="s">
        <v>342</v>
      </c>
      <c r="D85">
        <v>0</v>
      </c>
      <c r="E85" t="s">
        <v>233</v>
      </c>
      <c r="F85">
        <v>40189.333333333336</v>
      </c>
      <c r="G85">
        <v>40193</v>
      </c>
    </row>
    <row r="86" spans="2:7">
      <c r="C86" t="s">
        <v>343</v>
      </c>
      <c r="D86">
        <v>0</v>
      </c>
      <c r="E86" t="s">
        <v>344</v>
      </c>
      <c r="F86">
        <v>40196.333333333336</v>
      </c>
      <c r="G86">
        <v>40214</v>
      </c>
    </row>
    <row r="87" spans="2:7">
      <c r="B87" t="s">
        <v>345</v>
      </c>
      <c r="D87">
        <f>SUM(D88:D94)</f>
        <v>0</v>
      </c>
      <c r="E87" t="s">
        <v>346</v>
      </c>
      <c r="F87">
        <v>40174.333333333336</v>
      </c>
      <c r="G87">
        <v>40208.708333333336</v>
      </c>
    </row>
    <row r="88" spans="2:7">
      <c r="C88" t="s">
        <v>347</v>
      </c>
      <c r="D88">
        <v>0</v>
      </c>
      <c r="E88" t="s">
        <v>267</v>
      </c>
      <c r="F88">
        <v>40174.333333333336</v>
      </c>
      <c r="G88">
        <v>40174.708333333336</v>
      </c>
    </row>
    <row r="89" spans="2:7">
      <c r="C89" t="s">
        <v>348</v>
      </c>
      <c r="D89">
        <v>0</v>
      </c>
      <c r="E89" t="s">
        <v>233</v>
      </c>
      <c r="F89">
        <v>40182.333333333336</v>
      </c>
      <c r="G89">
        <v>40186</v>
      </c>
    </row>
    <row r="90" spans="2:7">
      <c r="C90" t="s">
        <v>349</v>
      </c>
      <c r="D90">
        <v>0</v>
      </c>
      <c r="E90" t="s">
        <v>250</v>
      </c>
      <c r="F90">
        <v>40187.333333333336</v>
      </c>
      <c r="G90">
        <v>40189.708333333336</v>
      </c>
    </row>
    <row r="91" spans="2:7">
      <c r="C91" t="s">
        <v>350</v>
      </c>
      <c r="D91">
        <v>0</v>
      </c>
      <c r="E91" t="s">
        <v>308</v>
      </c>
      <c r="F91">
        <v>40174.333333333336</v>
      </c>
      <c r="G91">
        <v>40188.708333333336</v>
      </c>
    </row>
    <row r="92" spans="2:7">
      <c r="C92" t="s">
        <v>351</v>
      </c>
      <c r="D92">
        <v>0</v>
      </c>
      <c r="E92" t="s">
        <v>267</v>
      </c>
      <c r="F92">
        <v>40190.333333333336</v>
      </c>
      <c r="G92">
        <v>40190.708333333336</v>
      </c>
    </row>
    <row r="93" spans="2:7">
      <c r="C93" t="s">
        <v>352</v>
      </c>
      <c r="D93">
        <v>0</v>
      </c>
      <c r="E93" t="s">
        <v>310</v>
      </c>
      <c r="F93">
        <v>40174.333333333336</v>
      </c>
      <c r="G93">
        <v>40189.708333333336</v>
      </c>
    </row>
    <row r="94" spans="2:7">
      <c r="C94" t="s">
        <v>353</v>
      </c>
      <c r="D94">
        <v>0</v>
      </c>
      <c r="E94" t="s">
        <v>346</v>
      </c>
      <c r="F94">
        <v>40174.333333333336</v>
      </c>
      <c r="G94">
        <v>40208.708333333336</v>
      </c>
    </row>
    <row r="95" spans="2:7">
      <c r="B95" t="s">
        <v>354</v>
      </c>
      <c r="D95">
        <f>SUM(D96:D98)</f>
        <v>0</v>
      </c>
      <c r="E95" t="s">
        <v>355</v>
      </c>
      <c r="F95">
        <v>40183.333333333336</v>
      </c>
      <c r="G95">
        <v>40209.708333333336</v>
      </c>
    </row>
    <row r="96" spans="2:7">
      <c r="C96" t="s">
        <v>356</v>
      </c>
      <c r="D96">
        <v>0</v>
      </c>
      <c r="E96" t="s">
        <v>355</v>
      </c>
      <c r="F96">
        <v>40183.333333333336</v>
      </c>
      <c r="G96">
        <v>40209.708333333336</v>
      </c>
    </row>
    <row r="97" spans="1:7">
      <c r="C97" t="s">
        <v>357</v>
      </c>
      <c r="D97">
        <v>0</v>
      </c>
      <c r="E97" t="s">
        <v>355</v>
      </c>
      <c r="F97">
        <v>40183.333333333336</v>
      </c>
      <c r="G97">
        <v>40209.708333333336</v>
      </c>
    </row>
    <row r="98" spans="1:7">
      <c r="C98" t="s">
        <v>358</v>
      </c>
      <c r="D98">
        <v>0</v>
      </c>
      <c r="E98" t="s">
        <v>318</v>
      </c>
      <c r="F98">
        <v>40184.333333333336</v>
      </c>
      <c r="G98">
        <v>40209.708333333336</v>
      </c>
    </row>
    <row r="99" spans="1:7">
      <c r="B99" t="s">
        <v>359</v>
      </c>
      <c r="D99">
        <f>SUM(D100:D106)</f>
        <v>0</v>
      </c>
      <c r="E99" t="s">
        <v>252</v>
      </c>
      <c r="F99">
        <v>40208.333333333336</v>
      </c>
      <c r="G99">
        <v>40221</v>
      </c>
    </row>
    <row r="100" spans="1:7">
      <c r="C100" t="s">
        <v>360</v>
      </c>
      <c r="D100">
        <v>0</v>
      </c>
      <c r="E100" t="s">
        <v>241</v>
      </c>
      <c r="F100">
        <v>40210.333333333336</v>
      </c>
      <c r="G100">
        <v>40212</v>
      </c>
    </row>
    <row r="101" spans="1:7">
      <c r="C101" t="s">
        <v>361</v>
      </c>
      <c r="D101">
        <v>0</v>
      </c>
      <c r="E101" t="s">
        <v>241</v>
      </c>
      <c r="F101">
        <v>40213.333333333336</v>
      </c>
      <c r="G101">
        <v>40215</v>
      </c>
    </row>
    <row r="102" spans="1:7">
      <c r="C102" t="s">
        <v>362</v>
      </c>
      <c r="D102">
        <v>0</v>
      </c>
      <c r="E102" t="s">
        <v>267</v>
      </c>
      <c r="F102">
        <v>40217.333333333336</v>
      </c>
      <c r="G102">
        <v>40217.708333333336</v>
      </c>
    </row>
    <row r="103" spans="1:7">
      <c r="C103" t="s">
        <v>363</v>
      </c>
      <c r="D103">
        <v>0</v>
      </c>
      <c r="E103" t="s">
        <v>267</v>
      </c>
      <c r="F103">
        <v>40218.333333333336</v>
      </c>
      <c r="G103">
        <v>40218.708333333336</v>
      </c>
    </row>
    <row r="104" spans="1:7">
      <c r="C104" t="s">
        <v>364</v>
      </c>
      <c r="D104">
        <v>0</v>
      </c>
      <c r="E104" t="s">
        <v>252</v>
      </c>
      <c r="F104">
        <v>40208.333333333336</v>
      </c>
      <c r="G104">
        <v>40221</v>
      </c>
    </row>
    <row r="105" spans="1:7">
      <c r="C105" t="s">
        <v>365</v>
      </c>
      <c r="D105">
        <v>0</v>
      </c>
      <c r="E105" t="s">
        <v>252</v>
      </c>
      <c r="F105">
        <v>40208.333333333336</v>
      </c>
      <c r="G105">
        <v>40221</v>
      </c>
    </row>
    <row r="106" spans="1:7">
      <c r="C106" t="s">
        <v>366</v>
      </c>
      <c r="D106">
        <v>0</v>
      </c>
      <c r="E106" t="s">
        <v>252</v>
      </c>
      <c r="F106">
        <v>40208.333333333336</v>
      </c>
      <c r="G106">
        <v>40221</v>
      </c>
    </row>
    <row r="107" spans="1:7">
      <c r="B107" t="s">
        <v>367</v>
      </c>
      <c r="D107">
        <f>SUM(D108:D110)</f>
        <v>0</v>
      </c>
      <c r="E107" t="s">
        <v>368</v>
      </c>
      <c r="F107">
        <v>40195.333333333336</v>
      </c>
      <c r="G107">
        <v>40224.708333333336</v>
      </c>
    </row>
    <row r="108" spans="1:7">
      <c r="C108" t="s">
        <v>369</v>
      </c>
      <c r="D108">
        <v>0</v>
      </c>
      <c r="E108" t="s">
        <v>233</v>
      </c>
      <c r="F108">
        <v>40208.333333333336</v>
      </c>
      <c r="G108">
        <v>40211.708333333336</v>
      </c>
    </row>
    <row r="109" spans="1:7">
      <c r="C109" t="s">
        <v>370</v>
      </c>
      <c r="D109">
        <v>0</v>
      </c>
      <c r="E109" t="s">
        <v>371</v>
      </c>
      <c r="F109">
        <v>40195.333333333336</v>
      </c>
      <c r="G109">
        <v>40219.708333333336</v>
      </c>
    </row>
    <row r="110" spans="1:7">
      <c r="C110" t="s">
        <v>372</v>
      </c>
      <c r="D110">
        <v>0</v>
      </c>
      <c r="E110" t="s">
        <v>267</v>
      </c>
      <c r="F110">
        <v>40224.333333333336</v>
      </c>
      <c r="G110">
        <v>40224.708333333336</v>
      </c>
    </row>
    <row r="112" spans="1:7">
      <c r="A112" t="s">
        <v>373</v>
      </c>
      <c r="D112">
        <v>0</v>
      </c>
      <c r="E112" t="s">
        <v>374</v>
      </c>
      <c r="F112">
        <v>40196.333333333336</v>
      </c>
      <c r="G112">
        <v>40231.708333333336</v>
      </c>
    </row>
    <row r="113" spans="2:7">
      <c r="B113" t="s">
        <v>375</v>
      </c>
      <c r="D113">
        <f>SUM(D114:D122)</f>
        <v>0</v>
      </c>
      <c r="E113" t="s">
        <v>374</v>
      </c>
      <c r="F113">
        <v>40196.333333333336</v>
      </c>
      <c r="G113">
        <v>40231.708333333336</v>
      </c>
    </row>
    <row r="114" spans="2:7">
      <c r="C114" t="s">
        <v>376</v>
      </c>
      <c r="D114">
        <v>0</v>
      </c>
      <c r="E114" t="s">
        <v>374</v>
      </c>
      <c r="F114">
        <v>40196.333333333336</v>
      </c>
      <c r="G114">
        <v>40231.708333333336</v>
      </c>
    </row>
    <row r="115" spans="2:7">
      <c r="C115" t="s">
        <v>377</v>
      </c>
      <c r="D115">
        <v>0</v>
      </c>
      <c r="E115" t="s">
        <v>374</v>
      </c>
      <c r="F115">
        <v>40196.333333333336</v>
      </c>
      <c r="G115">
        <v>40231.708333333336</v>
      </c>
    </row>
    <row r="116" spans="2:7">
      <c r="C116" t="s">
        <v>378</v>
      </c>
      <c r="D116">
        <v>0</v>
      </c>
      <c r="E116" t="s">
        <v>374</v>
      </c>
      <c r="F116">
        <v>40196.333333333336</v>
      </c>
      <c r="G116">
        <v>40231.708333333336</v>
      </c>
    </row>
    <row r="117" spans="2:7">
      <c r="C117" t="s">
        <v>379</v>
      </c>
      <c r="D117">
        <v>0</v>
      </c>
      <c r="E117" t="s">
        <v>374</v>
      </c>
      <c r="F117">
        <v>40196.333333333336</v>
      </c>
      <c r="G117">
        <v>40231.708333333336</v>
      </c>
    </row>
    <row r="118" spans="2:7">
      <c r="C118" t="s">
        <v>380</v>
      </c>
      <c r="D118">
        <v>0</v>
      </c>
      <c r="E118" t="s">
        <v>374</v>
      </c>
      <c r="F118">
        <v>40196.333333333336</v>
      </c>
      <c r="G118">
        <v>40231.708333333336</v>
      </c>
    </row>
    <row r="119" spans="2:7">
      <c r="C119" t="s">
        <v>381</v>
      </c>
      <c r="D119">
        <v>0</v>
      </c>
      <c r="E119" t="s">
        <v>374</v>
      </c>
      <c r="F119">
        <v>40196.333333333336</v>
      </c>
      <c r="G119">
        <v>40231.708333333336</v>
      </c>
    </row>
    <row r="120" spans="2:7">
      <c r="C120" t="s">
        <v>382</v>
      </c>
      <c r="D120">
        <v>0</v>
      </c>
      <c r="E120" t="s">
        <v>374</v>
      </c>
      <c r="F120">
        <v>40196.333333333336</v>
      </c>
      <c r="G120">
        <v>40231.708333333336</v>
      </c>
    </row>
    <row r="121" spans="2:7">
      <c r="C121" t="s">
        <v>383</v>
      </c>
      <c r="D121">
        <v>0</v>
      </c>
      <c r="E121" t="s">
        <v>246</v>
      </c>
      <c r="F121">
        <v>40210.333333333336</v>
      </c>
      <c r="G121">
        <v>40227.708333333336</v>
      </c>
    </row>
    <row r="122" spans="2:7">
      <c r="C122" t="s">
        <v>384</v>
      </c>
      <c r="D122">
        <v>0</v>
      </c>
      <c r="E122" t="s">
        <v>256</v>
      </c>
      <c r="F122">
        <v>40196.333333333336</v>
      </c>
      <c r="G122">
        <v>40223.708333333336</v>
      </c>
    </row>
    <row r="123" spans="2:7">
      <c r="B123" t="s">
        <v>385</v>
      </c>
      <c r="D123">
        <f>SUM(D124:D127)</f>
        <v>0</v>
      </c>
      <c r="E123" t="s">
        <v>310</v>
      </c>
      <c r="F123">
        <v>40215.333333333336</v>
      </c>
      <c r="G123">
        <v>40229.708333333336</v>
      </c>
    </row>
    <row r="124" spans="2:7">
      <c r="C124" t="s">
        <v>386</v>
      </c>
      <c r="D124">
        <v>0</v>
      </c>
      <c r="E124" t="s">
        <v>308</v>
      </c>
      <c r="F124">
        <v>40215.333333333336</v>
      </c>
      <c r="G124">
        <v>40228.708333333336</v>
      </c>
    </row>
    <row r="125" spans="2:7">
      <c r="C125" t="s">
        <v>387</v>
      </c>
      <c r="D125">
        <v>0</v>
      </c>
      <c r="E125" t="s">
        <v>308</v>
      </c>
      <c r="F125">
        <v>40217.333333333336</v>
      </c>
      <c r="G125">
        <v>40229.708333333336</v>
      </c>
    </row>
    <row r="126" spans="2:7">
      <c r="C126" t="s">
        <v>388</v>
      </c>
      <c r="D126">
        <v>0</v>
      </c>
      <c r="E126" t="s">
        <v>308</v>
      </c>
      <c r="F126">
        <v>40217.333333333336</v>
      </c>
      <c r="G126">
        <v>40229.708333333336</v>
      </c>
    </row>
    <row r="127" spans="2:7">
      <c r="C127" t="s">
        <v>389</v>
      </c>
      <c r="D127">
        <v>0</v>
      </c>
      <c r="E127" t="s">
        <v>308</v>
      </c>
      <c r="F127">
        <v>40217.333333333336</v>
      </c>
      <c r="G127">
        <v>40229.708333333336</v>
      </c>
    </row>
    <row r="128" spans="2:7">
      <c r="B128" t="s">
        <v>390</v>
      </c>
      <c r="D128">
        <f>SUM(D129:D136)</f>
        <v>0</v>
      </c>
      <c r="E128" t="s">
        <v>318</v>
      </c>
      <c r="F128">
        <v>40208.333333333336</v>
      </c>
      <c r="G128">
        <v>40231.708333333336</v>
      </c>
    </row>
    <row r="129" spans="1:7">
      <c r="C129" t="s">
        <v>391</v>
      </c>
      <c r="D129">
        <v>0</v>
      </c>
      <c r="E129" t="s">
        <v>233</v>
      </c>
      <c r="F129">
        <v>40224.333333333336</v>
      </c>
      <c r="G129">
        <v>40227.708333333336</v>
      </c>
    </row>
    <row r="130" spans="1:7">
      <c r="C130" t="s">
        <v>392</v>
      </c>
      <c r="D130">
        <v>0</v>
      </c>
      <c r="E130" t="s">
        <v>280</v>
      </c>
      <c r="F130">
        <v>40222.333333333336</v>
      </c>
      <c r="G130">
        <v>40228.708333333336</v>
      </c>
    </row>
    <row r="131" spans="1:7">
      <c r="C131" t="s">
        <v>393</v>
      </c>
      <c r="D131">
        <v>0</v>
      </c>
      <c r="E131" t="s">
        <v>344</v>
      </c>
      <c r="F131">
        <v>40208.333333333336</v>
      </c>
      <c r="G131">
        <v>40224.708333333336</v>
      </c>
    </row>
    <row r="132" spans="1:7">
      <c r="C132" t="s">
        <v>394</v>
      </c>
      <c r="D132">
        <v>0</v>
      </c>
      <c r="E132" t="s">
        <v>237</v>
      </c>
      <c r="F132">
        <v>40210.333333333336</v>
      </c>
      <c r="G132">
        <v>40228.708333333336</v>
      </c>
    </row>
    <row r="133" spans="1:7">
      <c r="C133" t="s">
        <v>395</v>
      </c>
      <c r="D133">
        <v>0</v>
      </c>
      <c r="E133" t="s">
        <v>237</v>
      </c>
      <c r="F133">
        <v>40210.333333333336</v>
      </c>
      <c r="G133">
        <v>40228.708333333336</v>
      </c>
    </row>
    <row r="134" spans="1:7">
      <c r="C134" t="s">
        <v>396</v>
      </c>
      <c r="D134">
        <v>0</v>
      </c>
      <c r="E134" t="s">
        <v>241</v>
      </c>
      <c r="F134">
        <v>40222.333333333336</v>
      </c>
      <c r="G134">
        <v>40223.708333333336</v>
      </c>
    </row>
    <row r="135" spans="1:7">
      <c r="C135" t="s">
        <v>397</v>
      </c>
      <c r="D135">
        <v>0</v>
      </c>
      <c r="E135" t="s">
        <v>241</v>
      </c>
      <c r="F135">
        <v>40228.333333333336</v>
      </c>
      <c r="G135">
        <v>40229.708333333336</v>
      </c>
    </row>
    <row r="136" spans="1:7">
      <c r="C136" t="s">
        <v>398</v>
      </c>
      <c r="D136">
        <v>0</v>
      </c>
      <c r="E136" t="s">
        <v>339</v>
      </c>
      <c r="F136">
        <v>40231.333333333336</v>
      </c>
      <c r="G136">
        <v>40231.708333333336</v>
      </c>
    </row>
    <row r="137" spans="1:7">
      <c r="A137" t="s">
        <v>399</v>
      </c>
      <c r="D137">
        <v>0</v>
      </c>
      <c r="E137" t="s">
        <v>400</v>
      </c>
      <c r="F137">
        <v>40230.333333333336</v>
      </c>
      <c r="G137">
        <v>40273.708333333336</v>
      </c>
    </row>
    <row r="138" spans="1:7">
      <c r="B138" t="s">
        <v>401</v>
      </c>
      <c r="D138">
        <f>SUM(D139:D144)</f>
        <v>0</v>
      </c>
      <c r="E138" t="s">
        <v>402</v>
      </c>
      <c r="F138">
        <v>40230.333333333336</v>
      </c>
      <c r="G138">
        <v>40268.708333333336</v>
      </c>
    </row>
    <row r="139" spans="1:7">
      <c r="C139" t="s">
        <v>403</v>
      </c>
      <c r="D139">
        <v>0</v>
      </c>
      <c r="E139" t="s">
        <v>286</v>
      </c>
      <c r="F139">
        <v>40230.333333333336</v>
      </c>
      <c r="G139">
        <v>40234.708333333336</v>
      </c>
    </row>
    <row r="140" spans="1:7">
      <c r="C140" t="s">
        <v>404</v>
      </c>
      <c r="D140">
        <v>0</v>
      </c>
      <c r="E140" t="s">
        <v>405</v>
      </c>
      <c r="F140">
        <v>40239.333333333336</v>
      </c>
      <c r="G140">
        <v>40250.708333333336</v>
      </c>
    </row>
    <row r="141" spans="1:7">
      <c r="C141" t="s">
        <v>406</v>
      </c>
      <c r="D141">
        <v>0</v>
      </c>
      <c r="E141" t="s">
        <v>239</v>
      </c>
      <c r="F141">
        <v>40246.333333333336</v>
      </c>
      <c r="G141">
        <v>40252.708333333336</v>
      </c>
    </row>
    <row r="142" spans="1:7">
      <c r="C142" t="s">
        <v>407</v>
      </c>
      <c r="D142">
        <v>0</v>
      </c>
      <c r="E142" t="s">
        <v>233</v>
      </c>
      <c r="F142">
        <v>40257.333333333336</v>
      </c>
      <c r="G142">
        <v>40260.708333333336</v>
      </c>
    </row>
    <row r="143" spans="1:7">
      <c r="C143" t="s">
        <v>408</v>
      </c>
      <c r="D143">
        <v>0</v>
      </c>
      <c r="E143" t="s">
        <v>233</v>
      </c>
      <c r="F143">
        <v>40264.333333333336</v>
      </c>
      <c r="G143">
        <v>40267.708333333336</v>
      </c>
    </row>
    <row r="144" spans="1:7">
      <c r="C144" t="s">
        <v>409</v>
      </c>
      <c r="D144">
        <v>0</v>
      </c>
      <c r="E144" t="s">
        <v>267</v>
      </c>
      <c r="F144">
        <v>40268.333333333336</v>
      </c>
      <c r="G144">
        <v>40268.708333333336</v>
      </c>
    </row>
    <row r="145" spans="2:7">
      <c r="B145" t="s">
        <v>410</v>
      </c>
      <c r="D145">
        <f>SUM(D146:D160)</f>
        <v>0</v>
      </c>
      <c r="E145" t="s">
        <v>411</v>
      </c>
      <c r="F145">
        <v>40238.333333333336</v>
      </c>
      <c r="G145">
        <v>40273.708333333336</v>
      </c>
    </row>
    <row r="146" spans="2:7">
      <c r="C146" t="s">
        <v>412</v>
      </c>
      <c r="D146">
        <v>0</v>
      </c>
      <c r="E146" t="s">
        <v>286</v>
      </c>
      <c r="F146">
        <v>40238.333333333336</v>
      </c>
      <c r="G146">
        <v>40244</v>
      </c>
    </row>
    <row r="147" spans="2:7">
      <c r="C147" t="s">
        <v>413</v>
      </c>
      <c r="D147">
        <v>0</v>
      </c>
      <c r="E147" t="s">
        <v>239</v>
      </c>
      <c r="F147">
        <v>40245.333333333336</v>
      </c>
      <c r="G147">
        <v>40251</v>
      </c>
    </row>
    <row r="148" spans="2:7">
      <c r="C148" t="s">
        <v>414</v>
      </c>
      <c r="D148">
        <v>0</v>
      </c>
      <c r="E148" t="s">
        <v>252</v>
      </c>
      <c r="F148">
        <v>40255.333333333336</v>
      </c>
      <c r="G148">
        <v>40267</v>
      </c>
    </row>
    <row r="149" spans="2:7">
      <c r="C149" t="s">
        <v>415</v>
      </c>
      <c r="D149">
        <v>0</v>
      </c>
      <c r="E149" t="s">
        <v>250</v>
      </c>
      <c r="F149">
        <v>40269.333333333336</v>
      </c>
      <c r="G149">
        <v>40272</v>
      </c>
    </row>
    <row r="150" spans="2:7">
      <c r="C150" t="s">
        <v>416</v>
      </c>
      <c r="D150">
        <v>0</v>
      </c>
      <c r="E150" t="s">
        <v>252</v>
      </c>
      <c r="F150">
        <v>40255.333333333336</v>
      </c>
      <c r="G150">
        <v>40267</v>
      </c>
    </row>
    <row r="151" spans="2:7">
      <c r="C151" t="s">
        <v>417</v>
      </c>
      <c r="D151">
        <v>0</v>
      </c>
      <c r="E151" t="s">
        <v>280</v>
      </c>
      <c r="F151">
        <v>40260.333333333336</v>
      </c>
      <c r="G151">
        <v>40267</v>
      </c>
    </row>
    <row r="152" spans="2:7">
      <c r="C152" t="s">
        <v>418</v>
      </c>
      <c r="D152">
        <v>0</v>
      </c>
      <c r="E152" t="s">
        <v>252</v>
      </c>
      <c r="F152">
        <v>40255.333333333336</v>
      </c>
      <c r="G152">
        <v>40267</v>
      </c>
    </row>
    <row r="153" spans="2:7">
      <c r="C153" t="s">
        <v>419</v>
      </c>
      <c r="D153">
        <v>0</v>
      </c>
      <c r="E153" t="s">
        <v>344</v>
      </c>
      <c r="F153">
        <v>40238.333333333336</v>
      </c>
      <c r="G153">
        <v>40257</v>
      </c>
    </row>
    <row r="154" spans="2:7">
      <c r="C154" t="s">
        <v>420</v>
      </c>
      <c r="D154">
        <v>0</v>
      </c>
      <c r="E154" t="s">
        <v>252</v>
      </c>
      <c r="F154">
        <v>40255.333333333336</v>
      </c>
      <c r="G154">
        <v>40267</v>
      </c>
    </row>
    <row r="155" spans="2:7">
      <c r="C155" t="s">
        <v>421</v>
      </c>
      <c r="D155">
        <v>0</v>
      </c>
      <c r="E155" t="s">
        <v>250</v>
      </c>
      <c r="F155">
        <v>40265.333333333336</v>
      </c>
      <c r="G155">
        <v>40267.708333333336</v>
      </c>
    </row>
    <row r="156" spans="2:7">
      <c r="C156" t="s">
        <v>422</v>
      </c>
      <c r="D156">
        <v>0</v>
      </c>
      <c r="E156" t="s">
        <v>405</v>
      </c>
      <c r="F156">
        <v>40259.333333333336</v>
      </c>
      <c r="G156">
        <v>40268.708333333336</v>
      </c>
    </row>
    <row r="157" spans="2:7">
      <c r="C157" t="s">
        <v>423</v>
      </c>
      <c r="D157">
        <v>0</v>
      </c>
      <c r="E157" t="s">
        <v>246</v>
      </c>
      <c r="F157">
        <v>40253.333333333336</v>
      </c>
      <c r="G157">
        <v>40269.708333333336</v>
      </c>
    </row>
    <row r="158" spans="2:7">
      <c r="C158" t="s">
        <v>424</v>
      </c>
      <c r="D158">
        <v>0</v>
      </c>
      <c r="E158" t="s">
        <v>246</v>
      </c>
      <c r="F158">
        <v>40253.333333333336</v>
      </c>
      <c r="G158">
        <v>40269.708333333336</v>
      </c>
    </row>
    <row r="159" spans="2:7">
      <c r="C159" t="s">
        <v>425</v>
      </c>
      <c r="D159">
        <v>0</v>
      </c>
      <c r="E159" t="s">
        <v>426</v>
      </c>
      <c r="F159">
        <v>40253.333333333336</v>
      </c>
      <c r="G159">
        <v>40269.708333333336</v>
      </c>
    </row>
    <row r="160" spans="2:7">
      <c r="C160" t="s">
        <v>427</v>
      </c>
      <c r="D160">
        <v>0</v>
      </c>
      <c r="E160" t="s">
        <v>267</v>
      </c>
      <c r="F160">
        <v>40273.333333333336</v>
      </c>
      <c r="G160">
        <v>40273.708333333336</v>
      </c>
    </row>
    <row r="162" spans="1:7">
      <c r="A162" t="s">
        <v>428</v>
      </c>
      <c r="D162">
        <v>0</v>
      </c>
      <c r="E162" t="s">
        <v>244</v>
      </c>
      <c r="F162">
        <v>40238.333333333336</v>
      </c>
      <c r="G162">
        <v>40276.708333333336</v>
      </c>
    </row>
    <row r="163" spans="1:7">
      <c r="B163" t="s">
        <v>429</v>
      </c>
      <c r="D163">
        <f>SUM(D164:D172)</f>
        <v>0</v>
      </c>
      <c r="E163" t="s">
        <v>430</v>
      </c>
      <c r="F163">
        <v>40238.333333333336</v>
      </c>
      <c r="G163">
        <v>40266.708333333336</v>
      </c>
    </row>
    <row r="164" spans="1:7">
      <c r="C164" t="s">
        <v>431</v>
      </c>
      <c r="D164">
        <v>0</v>
      </c>
      <c r="E164" t="s">
        <v>267</v>
      </c>
      <c r="F164">
        <v>40238.333333333336</v>
      </c>
      <c r="G164">
        <v>40239</v>
      </c>
    </row>
    <row r="165" spans="1:7">
      <c r="C165" t="s">
        <v>432</v>
      </c>
      <c r="D165">
        <v>0</v>
      </c>
      <c r="E165" t="s">
        <v>286</v>
      </c>
      <c r="F165">
        <v>40238.333333333336</v>
      </c>
      <c r="G165">
        <v>40245</v>
      </c>
    </row>
    <row r="166" spans="1:7">
      <c r="C166" t="s">
        <v>433</v>
      </c>
      <c r="D166">
        <v>0</v>
      </c>
      <c r="E166" t="s">
        <v>267</v>
      </c>
      <c r="F166">
        <v>40246.333333333336</v>
      </c>
      <c r="G166">
        <v>40246.708333333336</v>
      </c>
    </row>
    <row r="167" spans="1:7">
      <c r="C167" t="s">
        <v>434</v>
      </c>
      <c r="D167">
        <v>0</v>
      </c>
      <c r="E167" t="s">
        <v>239</v>
      </c>
      <c r="F167">
        <v>40247.333333333336</v>
      </c>
      <c r="G167">
        <v>40254</v>
      </c>
    </row>
    <row r="168" spans="1:7">
      <c r="C168" t="s">
        <v>435</v>
      </c>
      <c r="D168">
        <v>0</v>
      </c>
      <c r="E168" t="s">
        <v>241</v>
      </c>
      <c r="F168">
        <v>40255.333333333336</v>
      </c>
      <c r="G168">
        <v>40257</v>
      </c>
    </row>
    <row r="169" spans="1:7">
      <c r="C169" t="s">
        <v>436</v>
      </c>
      <c r="D169">
        <v>0</v>
      </c>
      <c r="E169" t="s">
        <v>250</v>
      </c>
      <c r="F169">
        <v>40242.333333333336</v>
      </c>
      <c r="G169">
        <v>40247</v>
      </c>
    </row>
    <row r="170" spans="1:7">
      <c r="C170" t="s">
        <v>437</v>
      </c>
      <c r="D170">
        <v>0</v>
      </c>
      <c r="E170" t="s">
        <v>233</v>
      </c>
      <c r="F170">
        <v>40246.333333333336</v>
      </c>
      <c r="G170">
        <v>40250</v>
      </c>
    </row>
    <row r="171" spans="1:7">
      <c r="C171" t="s">
        <v>438</v>
      </c>
      <c r="D171">
        <v>0</v>
      </c>
      <c r="E171" t="s">
        <v>305</v>
      </c>
      <c r="F171">
        <v>40247.333333333336</v>
      </c>
      <c r="G171">
        <v>40257</v>
      </c>
    </row>
    <row r="172" spans="1:7">
      <c r="C172" t="s">
        <v>439</v>
      </c>
      <c r="D172">
        <v>0</v>
      </c>
      <c r="E172" t="s">
        <v>241</v>
      </c>
      <c r="F172">
        <v>40265.333333333336</v>
      </c>
      <c r="G172">
        <v>40266.708333333336</v>
      </c>
    </row>
    <row r="173" spans="1:7">
      <c r="B173" t="s">
        <v>440</v>
      </c>
      <c r="D173">
        <f>SUM(D174:D183)</f>
        <v>0</v>
      </c>
      <c r="E173" t="s">
        <v>346</v>
      </c>
      <c r="F173">
        <v>40245.333333333336</v>
      </c>
      <c r="G173">
        <v>40276.708333333336</v>
      </c>
    </row>
    <row r="174" spans="1:7">
      <c r="C174" t="s">
        <v>441</v>
      </c>
      <c r="D174">
        <v>0</v>
      </c>
      <c r="E174" t="s">
        <v>276</v>
      </c>
      <c r="F174">
        <v>40245.333333333336</v>
      </c>
      <c r="G174">
        <v>40265</v>
      </c>
    </row>
    <row r="175" spans="1:7">
      <c r="C175" t="s">
        <v>442</v>
      </c>
      <c r="D175">
        <v>0</v>
      </c>
      <c r="E175" t="s">
        <v>250</v>
      </c>
      <c r="F175">
        <v>40262.333333333336</v>
      </c>
      <c r="G175">
        <v>40265</v>
      </c>
    </row>
    <row r="176" spans="1:7">
      <c r="C176" t="s">
        <v>443</v>
      </c>
      <c r="D176">
        <v>0</v>
      </c>
      <c r="E176" t="s">
        <v>280</v>
      </c>
      <c r="F176">
        <v>40252.333333333336</v>
      </c>
      <c r="G176">
        <v>40259</v>
      </c>
    </row>
    <row r="177" spans="1:7">
      <c r="C177" t="s">
        <v>444</v>
      </c>
      <c r="D177">
        <v>0</v>
      </c>
      <c r="E177" t="s">
        <v>280</v>
      </c>
      <c r="F177">
        <v>40252.333333333336</v>
      </c>
      <c r="G177">
        <v>40259</v>
      </c>
    </row>
    <row r="178" spans="1:7">
      <c r="C178" t="s">
        <v>445</v>
      </c>
      <c r="D178">
        <v>0</v>
      </c>
      <c r="E178" t="s">
        <v>305</v>
      </c>
      <c r="F178">
        <v>40266.333333333336</v>
      </c>
      <c r="G178">
        <v>40275.708333333336</v>
      </c>
    </row>
    <row r="179" spans="1:7">
      <c r="C179" t="s">
        <v>446</v>
      </c>
      <c r="D179">
        <v>0</v>
      </c>
      <c r="E179" t="s">
        <v>305</v>
      </c>
      <c r="F179">
        <v>40266.333333333336</v>
      </c>
      <c r="G179">
        <v>40275.708333333336</v>
      </c>
    </row>
    <row r="180" spans="1:7">
      <c r="C180" t="s">
        <v>447</v>
      </c>
      <c r="D180">
        <v>0</v>
      </c>
      <c r="E180" t="s">
        <v>246</v>
      </c>
      <c r="F180">
        <v>40252.333333333336</v>
      </c>
      <c r="G180">
        <v>40268.708333333336</v>
      </c>
    </row>
    <row r="181" spans="1:7">
      <c r="C181" t="s">
        <v>448</v>
      </c>
      <c r="D181">
        <v>0</v>
      </c>
      <c r="E181" t="s">
        <v>252</v>
      </c>
      <c r="F181">
        <v>40246.333333333336</v>
      </c>
      <c r="G181">
        <v>40259</v>
      </c>
    </row>
    <row r="182" spans="1:7">
      <c r="C182" t="s">
        <v>449</v>
      </c>
      <c r="D182">
        <v>0</v>
      </c>
      <c r="E182" t="s">
        <v>310</v>
      </c>
      <c r="F182">
        <v>40258.333333333336</v>
      </c>
      <c r="G182">
        <v>40271.708333333336</v>
      </c>
    </row>
    <row r="183" spans="1:7">
      <c r="C183" t="s">
        <v>450</v>
      </c>
      <c r="D183">
        <v>0</v>
      </c>
      <c r="E183" t="s">
        <v>267</v>
      </c>
      <c r="F183">
        <v>40276.333333333336</v>
      </c>
      <c r="G183">
        <v>40276.708333333336</v>
      </c>
    </row>
    <row r="185" spans="1:7">
      <c r="A185" t="s">
        <v>451</v>
      </c>
      <c r="D185">
        <v>0</v>
      </c>
      <c r="E185" t="s">
        <v>452</v>
      </c>
      <c r="F185">
        <v>40252.333333333336</v>
      </c>
      <c r="G185">
        <v>40302.708333333336</v>
      </c>
    </row>
    <row r="186" spans="1:7">
      <c r="B186" t="s">
        <v>453</v>
      </c>
      <c r="D186">
        <f>SUM(D187:D196)</f>
        <v>0</v>
      </c>
      <c r="E186" t="s">
        <v>228</v>
      </c>
      <c r="F186">
        <v>40252.333333333336</v>
      </c>
      <c r="G186">
        <v>40298</v>
      </c>
    </row>
    <row r="187" spans="1:7">
      <c r="C187" t="s">
        <v>454</v>
      </c>
      <c r="D187">
        <v>0</v>
      </c>
      <c r="E187" t="s">
        <v>455</v>
      </c>
      <c r="F187">
        <v>40252.333333333336</v>
      </c>
      <c r="G187">
        <v>40267</v>
      </c>
    </row>
    <row r="188" spans="1:7">
      <c r="C188" t="s">
        <v>456</v>
      </c>
      <c r="D188">
        <v>0</v>
      </c>
      <c r="E188" t="s">
        <v>267</v>
      </c>
      <c r="F188">
        <v>40269.333333333336</v>
      </c>
      <c r="G188">
        <v>40270</v>
      </c>
    </row>
    <row r="189" spans="1:7">
      <c r="C189" t="s">
        <v>457</v>
      </c>
      <c r="D189">
        <v>0</v>
      </c>
      <c r="E189" t="s">
        <v>239</v>
      </c>
      <c r="F189">
        <v>40269.333333333336</v>
      </c>
      <c r="G189">
        <v>40276</v>
      </c>
    </row>
    <row r="190" spans="1:7">
      <c r="C190" t="s">
        <v>458</v>
      </c>
      <c r="D190">
        <v>0</v>
      </c>
      <c r="E190" t="s">
        <v>264</v>
      </c>
      <c r="F190">
        <v>40276.333333333336</v>
      </c>
      <c r="G190">
        <v>40277.708333333336</v>
      </c>
    </row>
    <row r="191" spans="1:7">
      <c r="C191" t="s">
        <v>459</v>
      </c>
      <c r="D191">
        <v>0</v>
      </c>
      <c r="E191" t="s">
        <v>286</v>
      </c>
      <c r="F191">
        <v>40288.333333333336</v>
      </c>
      <c r="G191">
        <v>40295</v>
      </c>
    </row>
    <row r="192" spans="1:7">
      <c r="C192" t="s">
        <v>460</v>
      </c>
      <c r="D192">
        <v>0</v>
      </c>
      <c r="E192" t="s">
        <v>241</v>
      </c>
      <c r="F192">
        <v>40296.333333333336</v>
      </c>
      <c r="G192">
        <v>40298</v>
      </c>
    </row>
    <row r="193" spans="1:7">
      <c r="C193" t="s">
        <v>461</v>
      </c>
      <c r="D193">
        <v>0</v>
      </c>
      <c r="E193" t="s">
        <v>250</v>
      </c>
      <c r="F193">
        <v>40288.333333333336</v>
      </c>
      <c r="G193">
        <v>40291</v>
      </c>
    </row>
    <row r="194" spans="1:7">
      <c r="C194" t="s">
        <v>462</v>
      </c>
      <c r="D194">
        <v>0</v>
      </c>
      <c r="E194" t="s">
        <v>259</v>
      </c>
      <c r="F194">
        <v>40288.333333333336</v>
      </c>
      <c r="G194">
        <v>40298</v>
      </c>
    </row>
    <row r="195" spans="1:7">
      <c r="C195" t="s">
        <v>463</v>
      </c>
      <c r="D195">
        <v>0</v>
      </c>
      <c r="E195" t="s">
        <v>259</v>
      </c>
      <c r="F195">
        <v>40288.333333333336</v>
      </c>
      <c r="G195">
        <v>40298</v>
      </c>
    </row>
    <row r="196" spans="1:7">
      <c r="C196" t="s">
        <v>464</v>
      </c>
      <c r="D196">
        <v>0</v>
      </c>
      <c r="E196" t="s">
        <v>267</v>
      </c>
      <c r="F196">
        <v>40297.333333333336</v>
      </c>
      <c r="G196">
        <v>40298</v>
      </c>
    </row>
    <row r="197" spans="1:7">
      <c r="B197" t="s">
        <v>465</v>
      </c>
      <c r="D197">
        <f>SUM(D198:D205)</f>
        <v>0</v>
      </c>
      <c r="E197" t="s">
        <v>256</v>
      </c>
      <c r="F197">
        <v>40269.333333333336</v>
      </c>
      <c r="G197">
        <v>40302.708333333336</v>
      </c>
    </row>
    <row r="198" spans="1:7">
      <c r="C198" t="s">
        <v>466</v>
      </c>
      <c r="D198">
        <v>0</v>
      </c>
      <c r="E198" t="s">
        <v>259</v>
      </c>
      <c r="F198">
        <v>40288.333333333336</v>
      </c>
      <c r="G198">
        <v>40298</v>
      </c>
    </row>
    <row r="199" spans="1:7">
      <c r="C199" t="s">
        <v>467</v>
      </c>
      <c r="D199">
        <v>0</v>
      </c>
      <c r="E199" t="s">
        <v>280</v>
      </c>
      <c r="F199">
        <v>40289.333333333336</v>
      </c>
      <c r="G199">
        <v>40298</v>
      </c>
    </row>
    <row r="200" spans="1:7">
      <c r="C200" t="s">
        <v>468</v>
      </c>
      <c r="D200">
        <v>0</v>
      </c>
      <c r="E200" t="s">
        <v>259</v>
      </c>
      <c r="F200">
        <v>40288.333333333336</v>
      </c>
      <c r="G200">
        <v>40298</v>
      </c>
    </row>
    <row r="201" spans="1:7">
      <c r="C201" t="s">
        <v>469</v>
      </c>
      <c r="D201">
        <v>0</v>
      </c>
      <c r="E201" t="s">
        <v>259</v>
      </c>
      <c r="F201">
        <v>40288.333333333336</v>
      </c>
      <c r="G201">
        <v>40298</v>
      </c>
    </row>
    <row r="202" spans="1:7">
      <c r="C202" t="s">
        <v>470</v>
      </c>
      <c r="D202">
        <v>0</v>
      </c>
      <c r="E202" t="s">
        <v>318</v>
      </c>
      <c r="F202">
        <v>40269.333333333336</v>
      </c>
      <c r="G202">
        <v>40299</v>
      </c>
    </row>
    <row r="203" spans="1:7">
      <c r="C203" t="s">
        <v>471</v>
      </c>
      <c r="D203">
        <v>0</v>
      </c>
      <c r="E203" t="s">
        <v>318</v>
      </c>
      <c r="F203">
        <v>40269.333333333336</v>
      </c>
      <c r="G203">
        <v>40299</v>
      </c>
    </row>
    <row r="204" spans="1:7">
      <c r="C204" t="s">
        <v>472</v>
      </c>
      <c r="D204">
        <v>0</v>
      </c>
      <c r="E204" t="s">
        <v>259</v>
      </c>
      <c r="F204">
        <v>40288.333333333336</v>
      </c>
      <c r="G204">
        <v>40298</v>
      </c>
    </row>
    <row r="205" spans="1:7">
      <c r="C205" t="s">
        <v>473</v>
      </c>
      <c r="D205">
        <v>0</v>
      </c>
      <c r="E205" t="s">
        <v>339</v>
      </c>
      <c r="F205">
        <v>40302.333333333336</v>
      </c>
      <c r="G205">
        <v>40302.708333333336</v>
      </c>
    </row>
    <row r="207" spans="1:7">
      <c r="A207" t="s">
        <v>474</v>
      </c>
      <c r="D207">
        <f>D208+D209</f>
        <v>0</v>
      </c>
      <c r="E207" t="s">
        <v>430</v>
      </c>
      <c r="F207">
        <v>40303.333333333336</v>
      </c>
      <c r="G207">
        <v>40338.708333333336</v>
      </c>
    </row>
    <row r="208" spans="1:7">
      <c r="B208" t="s">
        <v>475</v>
      </c>
      <c r="D208">
        <v>0</v>
      </c>
      <c r="E208" t="s">
        <v>256</v>
      </c>
      <c r="F208">
        <v>40303.333333333336</v>
      </c>
      <c r="G208">
        <v>40337.708333333336</v>
      </c>
    </row>
    <row r="209" spans="2:7">
      <c r="B209" t="s">
        <v>476</v>
      </c>
      <c r="D209">
        <f>SUM(D210:D215)</f>
        <v>0</v>
      </c>
      <c r="E209" t="s">
        <v>237</v>
      </c>
      <c r="F209">
        <v>40315.333333333336</v>
      </c>
      <c r="G209">
        <v>40338.708333333336</v>
      </c>
    </row>
    <row r="210" spans="2:7">
      <c r="C210" t="s">
        <v>477</v>
      </c>
      <c r="D210">
        <v>0</v>
      </c>
      <c r="E210" t="s">
        <v>241</v>
      </c>
      <c r="F210">
        <v>40325.333333333336</v>
      </c>
      <c r="G210">
        <v>40328</v>
      </c>
    </row>
    <row r="211" spans="2:7">
      <c r="C211" t="s">
        <v>478</v>
      </c>
      <c r="D211">
        <v>0</v>
      </c>
      <c r="E211" t="s">
        <v>259</v>
      </c>
      <c r="F211">
        <v>40315.333333333336</v>
      </c>
      <c r="G211">
        <v>40325</v>
      </c>
    </row>
    <row r="212" spans="2:7">
      <c r="C212" t="s">
        <v>479</v>
      </c>
      <c r="D212">
        <v>0</v>
      </c>
      <c r="E212" t="s">
        <v>239</v>
      </c>
      <c r="F212">
        <v>40315.333333333336</v>
      </c>
      <c r="G212">
        <v>40323</v>
      </c>
    </row>
    <row r="213" spans="2:7">
      <c r="C213" t="s">
        <v>480</v>
      </c>
      <c r="D213">
        <v>0</v>
      </c>
      <c r="E213" t="s">
        <v>286</v>
      </c>
      <c r="F213">
        <v>40318.333333333336</v>
      </c>
      <c r="G213">
        <v>40325</v>
      </c>
    </row>
    <row r="214" spans="2:7">
      <c r="C214" t="s">
        <v>481</v>
      </c>
      <c r="D214">
        <v>0</v>
      </c>
      <c r="E214" t="s">
        <v>233</v>
      </c>
      <c r="F214">
        <v>40331.333333333336</v>
      </c>
      <c r="G214">
        <v>40337</v>
      </c>
    </row>
    <row r="215" spans="2:7">
      <c r="C215" t="s">
        <v>482</v>
      </c>
      <c r="D215">
        <v>0</v>
      </c>
      <c r="E215" t="s">
        <v>267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Y1" s="264"/>
      <c r="Z1" s="264"/>
      <c r="AA1" s="264"/>
      <c r="AB1" s="264"/>
      <c r="AC1" s="264"/>
    </row>
    <row r="2" spans="1:41" ht="20.25" customHeight="1"/>
    <row r="3" spans="1:41" ht="26.25">
      <c r="A3" s="264" t="s">
        <v>48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264" t="s">
        <v>54</v>
      </c>
      <c r="L7" s="264"/>
      <c r="O7" s="264" t="s">
        <v>55</v>
      </c>
      <c r="P7" s="264"/>
      <c r="R7" t="s">
        <v>7</v>
      </c>
      <c r="V7" s="264"/>
      <c r="W7" s="264"/>
      <c r="X7" s="264"/>
      <c r="Y7" s="264"/>
      <c r="Z7" s="264"/>
      <c r="AA7" s="264"/>
      <c r="AB7" s="264"/>
      <c r="AE7" s="264"/>
      <c r="AF7" s="264"/>
      <c r="AG7" s="264"/>
      <c r="AH7" s="264"/>
      <c r="AI7" s="264"/>
    </row>
    <row r="8" spans="1:41">
      <c r="B8" t="s">
        <v>56</v>
      </c>
      <c r="K8" s="264" t="s">
        <v>54</v>
      </c>
      <c r="L8" s="264"/>
      <c r="O8" s="264" t="s">
        <v>57</v>
      </c>
      <c r="P8" s="264"/>
      <c r="R8" t="s">
        <v>7</v>
      </c>
      <c r="V8" s="264"/>
      <c r="W8" s="264"/>
      <c r="X8" s="264"/>
      <c r="Y8" s="264"/>
      <c r="Z8" s="264"/>
      <c r="AA8" s="264"/>
      <c r="AB8" s="264"/>
      <c r="AE8" s="264"/>
      <c r="AF8" s="264"/>
      <c r="AG8" s="264"/>
      <c r="AH8" s="264"/>
      <c r="AI8" s="264"/>
    </row>
    <row r="9" spans="1:41">
      <c r="B9" t="s">
        <v>58</v>
      </c>
      <c r="K9" s="264" t="s">
        <v>54</v>
      </c>
      <c r="L9" s="264"/>
      <c r="O9" s="264" t="s">
        <v>59</v>
      </c>
      <c r="P9" s="264"/>
      <c r="R9" t="s">
        <v>7</v>
      </c>
      <c r="W9" s="264" t="s">
        <v>60</v>
      </c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</row>
    <row r="10" spans="1:41">
      <c r="B10" t="s">
        <v>61</v>
      </c>
      <c r="K10" s="264" t="s">
        <v>54</v>
      </c>
      <c r="L10" s="264"/>
      <c r="O10" s="264" t="s">
        <v>62</v>
      </c>
      <c r="P10" s="264"/>
      <c r="R10" t="s">
        <v>63</v>
      </c>
      <c r="V10" s="264"/>
      <c r="W10" s="264"/>
      <c r="X10" s="264"/>
      <c r="Y10" s="264"/>
      <c r="Z10" s="264"/>
      <c r="AA10" s="264"/>
      <c r="AB10" s="264"/>
      <c r="AE10" s="264"/>
      <c r="AF10" s="264"/>
      <c r="AG10" s="264"/>
      <c r="AH10" s="264"/>
      <c r="AI10" s="264"/>
    </row>
    <row r="11" spans="1:41">
      <c r="B11" t="s">
        <v>64</v>
      </c>
      <c r="K11" s="264" t="s">
        <v>54</v>
      </c>
      <c r="L11" s="264"/>
      <c r="O11" s="264" t="s">
        <v>65</v>
      </c>
      <c r="P11" s="264"/>
      <c r="R11" t="s">
        <v>63</v>
      </c>
    </row>
    <row r="12" spans="1:41">
      <c r="B12" s="264" t="s">
        <v>66</v>
      </c>
      <c r="C12" s="264" t="s">
        <v>54</v>
      </c>
      <c r="D12" s="264" t="s">
        <v>62</v>
      </c>
      <c r="E12" s="264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264" t="s">
        <v>54</v>
      </c>
      <c r="AF12" s="264"/>
      <c r="AG12" s="264" t="e">
        <f>X5</f>
        <v>#REF!</v>
      </c>
      <c r="AH12" s="264"/>
      <c r="AI12" s="264"/>
      <c r="AL12" t="s">
        <v>7</v>
      </c>
    </row>
    <row r="13" spans="1:41">
      <c r="B13" s="264"/>
      <c r="C13" s="264"/>
      <c r="D13" s="264"/>
      <c r="E13" s="264"/>
      <c r="I13" t="s">
        <v>68</v>
      </c>
      <c r="J13" t="s">
        <v>59</v>
      </c>
      <c r="K13" s="264" t="s">
        <v>67</v>
      </c>
      <c r="L13" s="264"/>
      <c r="M13" t="s">
        <v>57</v>
      </c>
      <c r="N13" t="s">
        <v>69</v>
      </c>
      <c r="V13" t="s">
        <v>56</v>
      </c>
      <c r="AD13" t="s">
        <v>72</v>
      </c>
      <c r="AE13" s="264" t="s">
        <v>54</v>
      </c>
      <c r="AF13" s="264"/>
      <c r="AG13" s="264">
        <v>2000000</v>
      </c>
      <c r="AH13" s="264"/>
      <c r="AI13" s="264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264" t="s">
        <v>54</v>
      </c>
      <c r="AF14" s="264"/>
      <c r="AG14" s="264">
        <v>5000000</v>
      </c>
      <c r="AH14" s="264"/>
      <c r="AI14" s="264"/>
      <c r="AL14" t="s">
        <v>7</v>
      </c>
      <c r="AN14" t="s">
        <v>43</v>
      </c>
      <c r="AO14">
        <v>0</v>
      </c>
    </row>
    <row r="15" spans="1:41">
      <c r="B15" s="264"/>
      <c r="C15" s="264"/>
      <c r="D15" s="264"/>
      <c r="E15" s="264"/>
      <c r="F15" s="264"/>
      <c r="G15" s="264"/>
      <c r="H15" s="264"/>
      <c r="K15" s="264"/>
      <c r="L15" s="264"/>
      <c r="M15" s="264"/>
      <c r="N15" s="264"/>
      <c r="O15" s="264"/>
      <c r="V15" t="s">
        <v>61</v>
      </c>
      <c r="AD15" t="s">
        <v>74</v>
      </c>
      <c r="AE15" s="264" t="s">
        <v>54</v>
      </c>
      <c r="AF15" s="264"/>
      <c r="AG15" s="264">
        <v>1.2684</v>
      </c>
      <c r="AH15" s="264"/>
      <c r="AI15" s="264"/>
      <c r="AL15" t="s">
        <v>63</v>
      </c>
      <c r="AN15" t="s">
        <v>44</v>
      </c>
      <c r="AO15">
        <v>0</v>
      </c>
    </row>
    <row r="16" spans="1:41">
      <c r="B16" s="264"/>
      <c r="C16" s="264"/>
      <c r="D16" s="264"/>
      <c r="E16" s="264"/>
      <c r="F16" s="264"/>
      <c r="G16" s="264"/>
      <c r="H16" s="264"/>
      <c r="K16" s="264"/>
      <c r="L16" s="264"/>
      <c r="M16" s="264"/>
      <c r="N16" s="264"/>
      <c r="O16" s="264"/>
      <c r="V16" t="s">
        <v>64</v>
      </c>
      <c r="AD16" t="s">
        <v>75</v>
      </c>
      <c r="AE16" s="264" t="s">
        <v>54</v>
      </c>
      <c r="AF16" s="264"/>
      <c r="AG16" s="264">
        <v>1.2673000000000001</v>
      </c>
      <c r="AH16" s="264"/>
      <c r="AI16" s="264"/>
      <c r="AL16" t="s">
        <v>63</v>
      </c>
      <c r="AN16" t="s">
        <v>45</v>
      </c>
      <c r="AO16">
        <v>0.06</v>
      </c>
    </row>
    <row r="17" spans="1:41">
      <c r="B17" s="264"/>
      <c r="C17" s="264"/>
      <c r="D17" s="264"/>
      <c r="E17" s="264"/>
      <c r="F17" s="264"/>
      <c r="G17" s="264"/>
      <c r="H17" s="264"/>
      <c r="K17" s="264"/>
      <c r="L17" s="264"/>
      <c r="M17" s="264"/>
      <c r="N17" s="264"/>
      <c r="O17" s="264"/>
      <c r="AN17" t="s">
        <v>46</v>
      </c>
      <c r="AO17">
        <v>7.0000000000000007E-2</v>
      </c>
    </row>
    <row r="18" spans="1:41">
      <c r="B18" s="264"/>
      <c r="C18" s="264"/>
      <c r="D18" s="264"/>
      <c r="E18" s="264"/>
      <c r="F18" s="264"/>
      <c r="G18" s="264"/>
      <c r="H18" s="264"/>
      <c r="K18" s="264"/>
      <c r="L18" s="264"/>
      <c r="M18" s="264"/>
      <c r="N18" s="264"/>
      <c r="O18" s="264"/>
      <c r="U18" s="264" t="s">
        <v>76</v>
      </c>
      <c r="V18" s="264" t="s">
        <v>66</v>
      </c>
      <c r="W18" s="264" t="s">
        <v>54</v>
      </c>
      <c r="X18" s="264">
        <f>AG15</f>
        <v>1.2684</v>
      </c>
      <c r="Y18" s="264" t="s">
        <v>67</v>
      </c>
    </row>
    <row r="19" spans="1:41">
      <c r="U19" s="264"/>
      <c r="V19" s="264"/>
      <c r="W19" s="264"/>
      <c r="X19" s="264"/>
      <c r="Y19" s="264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264"/>
      <c r="V20" s="264"/>
      <c r="W20" s="264"/>
      <c r="X20" s="264"/>
      <c r="Y20" s="264"/>
      <c r="AC20" t="s">
        <v>68</v>
      </c>
      <c r="AD20">
        <f>AG14</f>
        <v>5000000</v>
      </c>
      <c r="AE20" s="264" t="s">
        <v>67</v>
      </c>
      <c r="AF20" s="264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264"/>
      <c r="V21" s="264"/>
      <c r="W21" s="264"/>
      <c r="X21" s="264"/>
      <c r="Y21" s="264"/>
      <c r="AN21">
        <v>2000000</v>
      </c>
      <c r="AO21">
        <v>1.2684</v>
      </c>
    </row>
    <row r="22" spans="1:41">
      <c r="U22" s="264"/>
      <c r="V22" s="264"/>
      <c r="W22" s="264"/>
      <c r="X22" s="264"/>
      <c r="Y22" s="264"/>
      <c r="AN22">
        <v>5000000</v>
      </c>
      <c r="AO22">
        <v>1.2673000000000001</v>
      </c>
    </row>
    <row r="23" spans="1:41">
      <c r="K23" s="264"/>
      <c r="L23" s="264"/>
      <c r="M23" s="264"/>
      <c r="N23" s="264"/>
      <c r="O23" s="264"/>
      <c r="AO23" t="e">
        <f>AO22-((AO22-AO21)*(AO20-AN21)/(AN22-AN21))</f>
        <v>#REF!</v>
      </c>
    </row>
    <row r="24" spans="1:41">
      <c r="K24" s="264"/>
      <c r="L24" s="264"/>
      <c r="M24" s="264"/>
      <c r="N24" s="264"/>
      <c r="O24" s="264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264"/>
      <c r="L25" s="264"/>
      <c r="M25" s="264"/>
      <c r="N25" s="264"/>
      <c r="O25" s="264"/>
      <c r="X25" t="s">
        <v>80</v>
      </c>
    </row>
    <row r="26" spans="1:41">
      <c r="K26" s="264"/>
      <c r="L26" s="264"/>
      <c r="M26" s="264"/>
      <c r="N26" s="264"/>
      <c r="O26" s="264"/>
    </row>
    <row r="27" spans="1:41">
      <c r="K27" s="264"/>
      <c r="L27" s="264"/>
      <c r="M27" s="264"/>
      <c r="N27" s="264"/>
      <c r="O27" s="264"/>
    </row>
    <row r="29" spans="1:41">
      <c r="A29" s="264"/>
      <c r="B29" s="264"/>
      <c r="C29" s="264"/>
      <c r="D29" s="264"/>
      <c r="E29" s="264"/>
    </row>
    <row r="30" spans="1:41">
      <c r="A30" s="264"/>
      <c r="B30" s="264"/>
      <c r="C30" s="264"/>
      <c r="D30" s="264"/>
      <c r="E30" s="264"/>
      <c r="K30" s="264"/>
      <c r="L30" s="264"/>
      <c r="V30" s="264"/>
      <c r="W30" s="264"/>
      <c r="X30" s="264"/>
      <c r="Y30" s="264"/>
      <c r="Z30" s="264"/>
      <c r="AA30" s="264"/>
      <c r="AB30" s="264"/>
      <c r="AE30" s="264"/>
      <c r="AF30" s="264"/>
      <c r="AG30" s="264"/>
      <c r="AH30" s="264"/>
      <c r="AI30" s="264"/>
    </row>
    <row r="32" spans="1:41">
      <c r="V32" s="264"/>
      <c r="W32" s="264"/>
      <c r="X32" s="264"/>
      <c r="Y32" s="264"/>
      <c r="Z32" s="264"/>
      <c r="AA32" s="264"/>
      <c r="AB32" s="264"/>
      <c r="AE32" s="264"/>
      <c r="AF32" s="264"/>
      <c r="AG32" s="264"/>
      <c r="AH32" s="264"/>
      <c r="AI32" s="264"/>
    </row>
    <row r="33" spans="21:35">
      <c r="V33" s="264"/>
      <c r="W33" s="264"/>
      <c r="X33" s="264"/>
      <c r="Y33" s="264"/>
      <c r="Z33" s="264"/>
      <c r="AA33" s="264"/>
      <c r="AB33" s="264"/>
      <c r="AE33" s="264"/>
      <c r="AF33" s="264"/>
      <c r="AG33" s="264"/>
      <c r="AH33" s="264"/>
      <c r="AI33" s="264"/>
    </row>
    <row r="34" spans="21:35">
      <c r="V34" s="264"/>
      <c r="W34" s="264"/>
      <c r="X34" s="264"/>
      <c r="Y34" s="264"/>
      <c r="Z34" s="264"/>
      <c r="AA34" s="264"/>
      <c r="AB34" s="264"/>
      <c r="AE34" s="264"/>
      <c r="AF34" s="264"/>
      <c r="AG34" s="264"/>
      <c r="AH34" s="264"/>
      <c r="AI34" s="264"/>
    </row>
    <row r="35" spans="21:35">
      <c r="V35" s="264"/>
      <c r="W35" s="264"/>
      <c r="X35" s="264"/>
      <c r="Y35" s="264"/>
      <c r="Z35" s="264"/>
      <c r="AA35" s="264"/>
      <c r="AB35" s="264"/>
      <c r="AE35" s="264"/>
      <c r="AF35" s="264"/>
      <c r="AG35" s="264"/>
      <c r="AH35" s="264"/>
      <c r="AI35" s="264"/>
    </row>
    <row r="37" spans="21:35">
      <c r="AE37" s="264"/>
      <c r="AF37" s="264"/>
      <c r="AG37" s="264"/>
      <c r="AH37" s="264"/>
      <c r="AI37" s="264"/>
    </row>
    <row r="38" spans="21:35">
      <c r="AE38" s="264"/>
      <c r="AF38" s="264"/>
      <c r="AG38" s="264"/>
      <c r="AH38" s="264"/>
      <c r="AI38" s="264"/>
    </row>
    <row r="39" spans="21:35">
      <c r="AE39" s="264"/>
      <c r="AF39" s="264"/>
      <c r="AG39" s="264"/>
      <c r="AH39" s="264"/>
      <c r="AI39" s="264"/>
    </row>
    <row r="40" spans="21:35">
      <c r="AE40" s="264"/>
      <c r="AF40" s="264"/>
      <c r="AG40" s="264"/>
      <c r="AH40" s="264"/>
      <c r="AI40" s="264"/>
    </row>
    <row r="41" spans="21:35" ht="21" customHeight="1">
      <c r="AE41" s="264"/>
      <c r="AF41" s="264"/>
      <c r="AG41" s="264"/>
      <c r="AH41" s="264"/>
      <c r="AI41" s="264"/>
    </row>
    <row r="42" spans="21:35" ht="21" customHeight="1"/>
    <row r="43" spans="21:35">
      <c r="U43" s="264"/>
      <c r="V43" s="264"/>
      <c r="W43" s="264"/>
      <c r="X43" s="264"/>
      <c r="Y43" s="264"/>
    </row>
    <row r="44" spans="21:35">
      <c r="U44" s="264"/>
      <c r="V44" s="264"/>
      <c r="W44" s="264"/>
      <c r="X44" s="264"/>
      <c r="Y44" s="264"/>
      <c r="AE44" s="264"/>
      <c r="AF44" s="264"/>
    </row>
  </sheetData>
  <mergeCells count="103"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5"/>
  <sheetViews>
    <sheetView showGridLines="0" tabSelected="1" view="pageBreakPreview" zoomScale="80" zoomScaleNormal="55" zoomScaleSheetLayoutView="80" zoomScalePageLayoutView="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4" sqref="H14"/>
    </sheetView>
  </sheetViews>
  <sheetFormatPr defaultRowHeight="24.95" customHeight="1"/>
  <cols>
    <col min="1" max="1" width="6.140625" style="163" customWidth="1"/>
    <col min="2" max="2" width="5" style="188" customWidth="1"/>
    <col min="3" max="3" width="70.7109375" style="132" customWidth="1"/>
    <col min="4" max="4" width="7.140625" style="163" bestFit="1" customWidth="1"/>
    <col min="5" max="5" width="7.28515625" style="191" customWidth="1"/>
    <col min="6" max="6" width="12.85546875" style="163" customWidth="1"/>
    <col min="7" max="7" width="20.5703125" style="192" customWidth="1"/>
    <col min="8" max="8" width="14.85546875" style="192" bestFit="1" customWidth="1"/>
    <col min="9" max="9" width="11.28515625" style="163" customWidth="1"/>
    <col min="10" max="10" width="21.7109375" style="192" customWidth="1"/>
    <col min="11" max="11" width="20.140625" style="163" customWidth="1"/>
    <col min="12" max="12" width="12.28515625" style="163" customWidth="1"/>
    <col min="13" max="13" width="14.140625" style="163" bestFit="1" customWidth="1"/>
    <col min="14" max="16384" width="9.140625" style="163"/>
  </cols>
  <sheetData>
    <row r="1" spans="1:15" s="120" customFormat="1" ht="23.25" thickBot="1">
      <c r="A1" s="321" t="s">
        <v>628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5" s="120" customFormat="1" ht="22.5" customHeight="1">
      <c r="A2" s="121" t="s">
        <v>539</v>
      </c>
      <c r="B2" s="122"/>
      <c r="C2" s="123"/>
      <c r="D2" s="124"/>
      <c r="E2" s="125"/>
      <c r="F2" s="125"/>
      <c r="H2" s="125"/>
      <c r="I2" s="123"/>
      <c r="J2" s="123"/>
      <c r="K2" s="126"/>
    </row>
    <row r="3" spans="1:15" s="120" customFormat="1" ht="22.5">
      <c r="A3" s="124" t="s">
        <v>806</v>
      </c>
      <c r="B3" s="127"/>
      <c r="C3" s="128"/>
      <c r="D3" s="124"/>
      <c r="E3" s="130"/>
      <c r="F3" s="130"/>
      <c r="G3" s="132"/>
      <c r="H3" s="132"/>
      <c r="I3" s="132"/>
      <c r="J3" s="132"/>
      <c r="K3" s="134"/>
    </row>
    <row r="4" spans="1:15" s="120" customFormat="1" ht="22.5">
      <c r="A4" s="124" t="s">
        <v>540</v>
      </c>
      <c r="B4" s="127"/>
      <c r="C4" s="128"/>
      <c r="E4" s="130"/>
      <c r="F4" s="130"/>
      <c r="G4" s="132"/>
      <c r="H4" s="132"/>
      <c r="I4" s="132"/>
      <c r="J4" s="132"/>
      <c r="K4" s="134"/>
    </row>
    <row r="5" spans="1:15" s="120" customFormat="1" ht="22.5">
      <c r="A5" s="124" t="s">
        <v>603</v>
      </c>
      <c r="B5" s="127"/>
      <c r="C5" s="128"/>
      <c r="D5" s="124"/>
      <c r="E5" s="130"/>
      <c r="F5" s="130"/>
      <c r="G5" s="132"/>
      <c r="H5" s="132"/>
      <c r="I5" s="132"/>
      <c r="J5" s="132"/>
      <c r="K5" s="134"/>
    </row>
    <row r="6" spans="1:15" s="120" customFormat="1" ht="22.5">
      <c r="A6" s="135" t="s">
        <v>808</v>
      </c>
      <c r="B6" s="136"/>
      <c r="C6" s="137"/>
      <c r="G6" s="131"/>
      <c r="H6" s="258" t="s">
        <v>541</v>
      </c>
      <c r="I6" s="333"/>
      <c r="J6" s="333"/>
      <c r="K6" s="140" t="s">
        <v>617</v>
      </c>
    </row>
    <row r="7" spans="1:15" s="145" customFormat="1" ht="24.95" customHeight="1">
      <c r="A7" s="141" t="s">
        <v>8</v>
      </c>
      <c r="B7" s="142"/>
      <c r="C7" s="327" t="s">
        <v>0</v>
      </c>
      <c r="D7" s="325" t="s">
        <v>10</v>
      </c>
      <c r="E7" s="326"/>
      <c r="F7" s="334" t="s">
        <v>638</v>
      </c>
      <c r="G7" s="335"/>
      <c r="H7" s="334" t="s">
        <v>640</v>
      </c>
      <c r="I7" s="335"/>
      <c r="J7" s="261" t="s">
        <v>4</v>
      </c>
      <c r="K7" s="323" t="s">
        <v>12</v>
      </c>
    </row>
    <row r="8" spans="1:15" s="145" customFormat="1" ht="24.95" customHeight="1">
      <c r="A8" s="146" t="s">
        <v>9</v>
      </c>
      <c r="B8" s="147"/>
      <c r="C8" s="328"/>
      <c r="D8" s="150" t="s">
        <v>1</v>
      </c>
      <c r="E8" s="151" t="s">
        <v>2</v>
      </c>
      <c r="F8" s="262" t="s">
        <v>639</v>
      </c>
      <c r="G8" s="263" t="s">
        <v>21</v>
      </c>
      <c r="H8" s="262" t="s">
        <v>639</v>
      </c>
      <c r="I8" s="263" t="s">
        <v>21</v>
      </c>
      <c r="J8" s="262" t="s">
        <v>641</v>
      </c>
      <c r="K8" s="324"/>
    </row>
    <row r="9" spans="1:15" ht="24.95" customHeight="1">
      <c r="A9" s="152"/>
      <c r="B9" s="329" t="s">
        <v>637</v>
      </c>
      <c r="C9" s="330"/>
      <c r="D9" s="158"/>
      <c r="E9" s="158"/>
      <c r="F9" s="259"/>
      <c r="G9" s="260"/>
      <c r="H9" s="259"/>
      <c r="I9" s="260"/>
      <c r="J9" s="260"/>
      <c r="K9" s="161"/>
      <c r="L9" s="162"/>
    </row>
    <row r="10" spans="1:15" ht="24.95" customHeight="1">
      <c r="A10" s="164">
        <v>1</v>
      </c>
      <c r="B10" s="331" t="s">
        <v>802</v>
      </c>
      <c r="C10" s="332"/>
      <c r="D10" s="166"/>
      <c r="E10" s="167"/>
      <c r="F10" s="159"/>
      <c r="G10" s="160"/>
      <c r="H10" s="159"/>
      <c r="I10" s="160"/>
      <c r="J10" s="160"/>
      <c r="K10" s="161"/>
      <c r="L10" s="162"/>
    </row>
    <row r="11" spans="1:15" ht="24.95" customHeight="1">
      <c r="A11" s="164">
        <v>2</v>
      </c>
      <c r="B11" s="231" t="str">
        <f>C47</f>
        <v>งานระบบสารสนเทศ</v>
      </c>
      <c r="C11" s="232"/>
      <c r="D11" s="158"/>
      <c r="E11" s="158"/>
      <c r="F11" s="159"/>
      <c r="G11" s="160"/>
      <c r="H11" s="160"/>
      <c r="I11" s="160"/>
      <c r="J11" s="160"/>
      <c r="K11" s="161"/>
      <c r="L11" s="162"/>
    </row>
    <row r="12" spans="1:15" ht="24.95" customHeight="1">
      <c r="A12" s="164"/>
      <c r="B12" s="331"/>
      <c r="C12" s="332"/>
      <c r="D12" s="158"/>
      <c r="E12" s="158"/>
      <c r="F12" s="159"/>
      <c r="G12" s="160"/>
      <c r="H12" s="160"/>
      <c r="I12" s="160"/>
      <c r="J12" s="160"/>
      <c r="K12" s="161"/>
      <c r="L12" s="162"/>
    </row>
    <row r="13" spans="1:15" ht="24.95" customHeight="1">
      <c r="A13" s="164"/>
      <c r="B13" s="331"/>
      <c r="C13" s="332"/>
      <c r="D13" s="158"/>
      <c r="E13" s="158"/>
      <c r="F13" s="159"/>
      <c r="G13" s="160"/>
      <c r="H13" s="159"/>
      <c r="I13" s="160"/>
      <c r="J13" s="160"/>
      <c r="K13" s="161"/>
      <c r="L13" s="162"/>
    </row>
    <row r="14" spans="1:15" ht="24.95" customHeight="1">
      <c r="A14" s="164"/>
      <c r="B14" s="153"/>
      <c r="C14" s="165"/>
      <c r="D14" s="158"/>
      <c r="E14" s="158"/>
      <c r="F14" s="159"/>
      <c r="G14" s="160"/>
      <c r="H14" s="159"/>
      <c r="I14" s="160"/>
      <c r="J14" s="160"/>
      <c r="K14" s="169"/>
      <c r="L14" s="162"/>
    </row>
    <row r="15" spans="1:15" ht="24.95" customHeight="1">
      <c r="A15" s="164"/>
      <c r="B15" s="153"/>
      <c r="C15" s="165"/>
      <c r="D15" s="158"/>
      <c r="E15" s="158"/>
      <c r="F15" s="159"/>
      <c r="G15" s="160"/>
      <c r="H15" s="159"/>
      <c r="I15" s="160"/>
      <c r="J15" s="160"/>
      <c r="K15" s="169"/>
      <c r="L15" s="162"/>
      <c r="M15" s="192">
        <f>SUM(J10:J13)</f>
        <v>0</v>
      </c>
      <c r="O15" s="192">
        <f>M15-J27</f>
        <v>0</v>
      </c>
    </row>
    <row r="16" spans="1:15" ht="24.95" customHeight="1">
      <c r="A16" s="164"/>
      <c r="B16" s="153"/>
      <c r="C16" s="165"/>
      <c r="D16" s="158"/>
      <c r="E16" s="158"/>
      <c r="F16" s="159"/>
      <c r="G16" s="160"/>
      <c r="H16" s="159"/>
      <c r="I16" s="160"/>
      <c r="J16" s="160"/>
      <c r="K16" s="169"/>
      <c r="L16" s="162"/>
    </row>
    <row r="17" spans="1:14" ht="24.95" customHeight="1">
      <c r="A17" s="164"/>
      <c r="B17" s="153"/>
      <c r="C17" s="165"/>
      <c r="D17" s="158"/>
      <c r="E17" s="158"/>
      <c r="F17" s="159"/>
      <c r="G17" s="160"/>
      <c r="H17" s="159"/>
      <c r="I17" s="160"/>
      <c r="J17" s="160"/>
      <c r="K17" s="169"/>
      <c r="L17" s="162"/>
    </row>
    <row r="18" spans="1:14" ht="24.95" customHeight="1">
      <c r="A18" s="164"/>
      <c r="B18" s="153"/>
      <c r="C18" s="165"/>
      <c r="D18" s="158"/>
      <c r="E18" s="158"/>
      <c r="F18" s="159"/>
      <c r="G18" s="160"/>
      <c r="H18" s="159"/>
      <c r="I18" s="160"/>
      <c r="J18" s="160"/>
      <c r="K18" s="169"/>
      <c r="L18" s="162"/>
    </row>
    <row r="19" spans="1:14" ht="24.95" customHeight="1">
      <c r="A19" s="164"/>
      <c r="B19" s="153"/>
      <c r="C19" s="165"/>
      <c r="D19" s="158"/>
      <c r="E19" s="158"/>
      <c r="F19" s="159"/>
      <c r="G19" s="160"/>
      <c r="H19" s="159"/>
      <c r="I19" s="160"/>
      <c r="J19" s="160"/>
      <c r="K19" s="169"/>
      <c r="L19" s="162"/>
    </row>
    <row r="20" spans="1:14" ht="24.95" customHeight="1">
      <c r="A20" s="164"/>
      <c r="B20" s="153"/>
      <c r="C20" s="165"/>
      <c r="D20" s="158"/>
      <c r="E20" s="158"/>
      <c r="F20" s="159"/>
      <c r="G20" s="160"/>
      <c r="H20" s="159"/>
      <c r="I20" s="160"/>
      <c r="J20" s="160"/>
      <c r="K20" s="169"/>
      <c r="L20" s="162"/>
    </row>
    <row r="21" spans="1:14" ht="24.95" customHeight="1">
      <c r="A21" s="164"/>
      <c r="B21" s="153"/>
      <c r="C21" s="165"/>
      <c r="D21" s="158"/>
      <c r="E21" s="158"/>
      <c r="F21" s="159"/>
      <c r="G21" s="160"/>
      <c r="H21" s="159"/>
      <c r="I21" s="160"/>
      <c r="J21" s="160"/>
      <c r="K21" s="169"/>
      <c r="L21" s="162"/>
    </row>
    <row r="22" spans="1:14" ht="24.95" customHeight="1">
      <c r="A22" s="164"/>
      <c r="B22" s="153"/>
      <c r="C22" s="165"/>
      <c r="D22" s="158"/>
      <c r="E22" s="158"/>
      <c r="F22" s="159"/>
      <c r="G22" s="160"/>
      <c r="H22" s="159"/>
      <c r="I22" s="160"/>
      <c r="J22" s="160"/>
      <c r="K22" s="169"/>
      <c r="L22" s="162"/>
    </row>
    <row r="23" spans="1:14" ht="24.95" customHeight="1">
      <c r="A23" s="164"/>
      <c r="B23" s="153"/>
      <c r="C23" s="165"/>
      <c r="D23" s="158"/>
      <c r="E23" s="158"/>
      <c r="F23" s="159"/>
      <c r="G23" s="160"/>
      <c r="H23" s="159"/>
      <c r="I23" s="160"/>
      <c r="J23" s="160"/>
      <c r="K23" s="169"/>
      <c r="L23" s="162"/>
    </row>
    <row r="24" spans="1:14" ht="24.95" customHeight="1">
      <c r="A24" s="164"/>
      <c r="B24" s="153"/>
      <c r="C24" s="165"/>
      <c r="D24" s="158"/>
      <c r="E24" s="158"/>
      <c r="F24" s="159"/>
      <c r="G24" s="160"/>
      <c r="H24" s="159"/>
      <c r="I24" s="160"/>
      <c r="J24" s="160"/>
      <c r="K24" s="169"/>
      <c r="L24" s="162"/>
    </row>
    <row r="25" spans="1:14" ht="24.95" customHeight="1">
      <c r="A25" s="164"/>
      <c r="B25" s="153"/>
      <c r="C25" s="165"/>
      <c r="D25" s="158"/>
      <c r="E25" s="158"/>
      <c r="F25" s="159"/>
      <c r="G25" s="160"/>
      <c r="H25" s="159"/>
      <c r="I25" s="160"/>
      <c r="J25" s="160"/>
      <c r="K25" s="169"/>
      <c r="L25" s="162"/>
    </row>
    <row r="26" spans="1:14" ht="24.95" customHeight="1">
      <c r="A26" s="164"/>
      <c r="B26" s="153"/>
      <c r="C26" s="165"/>
      <c r="D26" s="158"/>
      <c r="E26" s="158"/>
      <c r="F26" s="159"/>
      <c r="G26" s="160"/>
      <c r="H26" s="159"/>
      <c r="I26" s="160"/>
      <c r="J26" s="160"/>
      <c r="K26" s="169"/>
      <c r="L26" s="162"/>
    </row>
    <row r="27" spans="1:14" ht="24.95" customHeight="1">
      <c r="A27" s="170"/>
      <c r="B27" s="171"/>
      <c r="C27" s="172" t="str">
        <f>"รวมราคา  " &amp;   A9 &amp; B9</f>
        <v>รวมราคา  หมวดงานครุภัณฑ์ติดตั้ง</v>
      </c>
      <c r="D27" s="175"/>
      <c r="E27" s="175"/>
      <c r="F27" s="176"/>
      <c r="G27" s="177"/>
      <c r="H27" s="176"/>
      <c r="I27" s="177"/>
      <c r="J27" s="177"/>
      <c r="K27" s="178"/>
      <c r="L27" s="162"/>
    </row>
    <row r="28" spans="1:14" ht="24.95" customHeight="1">
      <c r="A28" s="152">
        <v>1</v>
      </c>
      <c r="B28" s="153"/>
      <c r="C28" s="154" t="s">
        <v>802</v>
      </c>
      <c r="D28" s="158"/>
      <c r="E28" s="158"/>
      <c r="F28" s="159"/>
      <c r="G28" s="160"/>
      <c r="H28" s="159"/>
      <c r="I28" s="160"/>
      <c r="J28" s="160"/>
      <c r="K28" s="161"/>
      <c r="L28" s="162"/>
    </row>
    <row r="29" spans="1:14" ht="24.95" customHeight="1">
      <c r="A29" s="164"/>
      <c r="B29" s="153">
        <v>1.1000000000000001</v>
      </c>
      <c r="C29" s="165" t="s">
        <v>802</v>
      </c>
      <c r="D29" s="158"/>
      <c r="E29" s="158" t="s">
        <v>35</v>
      </c>
      <c r="F29" s="159"/>
      <c r="G29" s="160"/>
      <c r="H29" s="159"/>
      <c r="I29" s="160"/>
      <c r="J29" s="160"/>
      <c r="K29" s="161"/>
      <c r="L29" s="162"/>
      <c r="M29" s="163">
        <v>250</v>
      </c>
      <c r="N29" s="163">
        <f>M29*0.3</f>
        <v>75</v>
      </c>
    </row>
    <row r="30" spans="1:14" ht="24.95" customHeight="1">
      <c r="A30" s="164"/>
      <c r="B30" s="153"/>
      <c r="C30" s="165"/>
      <c r="D30" s="158"/>
      <c r="E30" s="158"/>
      <c r="F30" s="159"/>
      <c r="G30" s="160"/>
      <c r="H30" s="159"/>
      <c r="I30" s="160"/>
      <c r="J30" s="160"/>
      <c r="K30" s="161"/>
      <c r="L30" s="162"/>
    </row>
    <row r="31" spans="1:14" ht="24.95" customHeight="1">
      <c r="A31" s="164"/>
      <c r="B31" s="153"/>
      <c r="C31" s="165"/>
      <c r="D31" s="158"/>
      <c r="E31" s="158"/>
      <c r="F31" s="159"/>
      <c r="G31" s="160"/>
      <c r="H31" s="159"/>
      <c r="I31" s="160"/>
      <c r="J31" s="160"/>
      <c r="K31" s="161"/>
      <c r="L31" s="162"/>
    </row>
    <row r="32" spans="1:14" ht="24.95" customHeight="1">
      <c r="A32" s="164"/>
      <c r="B32" s="153"/>
      <c r="C32" s="165"/>
      <c r="D32" s="158"/>
      <c r="E32" s="158"/>
      <c r="F32" s="159"/>
      <c r="G32" s="160"/>
      <c r="H32" s="159"/>
      <c r="I32" s="160"/>
      <c r="J32" s="160"/>
      <c r="K32" s="161"/>
      <c r="L32" s="162"/>
    </row>
    <row r="33" spans="1:12" ht="24.95" customHeight="1">
      <c r="A33" s="164"/>
      <c r="B33" s="153"/>
      <c r="C33" s="165"/>
      <c r="D33" s="158"/>
      <c r="E33" s="158"/>
      <c r="F33" s="159"/>
      <c r="G33" s="160"/>
      <c r="H33" s="159"/>
      <c r="I33" s="160"/>
      <c r="J33" s="160"/>
      <c r="K33" s="169"/>
      <c r="L33" s="162"/>
    </row>
    <row r="34" spans="1:12" ht="24.95" customHeight="1">
      <c r="A34" s="164"/>
      <c r="B34" s="153"/>
      <c r="C34" s="165"/>
      <c r="D34" s="158"/>
      <c r="E34" s="158"/>
      <c r="F34" s="159"/>
      <c r="G34" s="160"/>
      <c r="H34" s="159"/>
      <c r="I34" s="160"/>
      <c r="J34" s="160"/>
      <c r="K34" s="169"/>
      <c r="L34" s="162"/>
    </row>
    <row r="35" spans="1:12" ht="24.95" customHeight="1">
      <c r="A35" s="164"/>
      <c r="B35" s="153"/>
      <c r="C35" s="165"/>
      <c r="D35" s="158"/>
      <c r="E35" s="158"/>
      <c r="F35" s="159"/>
      <c r="G35" s="160"/>
      <c r="H35" s="159"/>
      <c r="I35" s="160"/>
      <c r="J35" s="160"/>
      <c r="K35" s="169"/>
      <c r="L35" s="162"/>
    </row>
    <row r="36" spans="1:12" ht="24.95" customHeight="1">
      <c r="A36" s="164"/>
      <c r="B36" s="153"/>
      <c r="C36" s="165"/>
      <c r="D36" s="158"/>
      <c r="E36" s="158"/>
      <c r="F36" s="159"/>
      <c r="G36" s="160"/>
      <c r="H36" s="159"/>
      <c r="I36" s="160"/>
      <c r="J36" s="160"/>
      <c r="K36" s="169"/>
      <c r="L36" s="162"/>
    </row>
    <row r="37" spans="1:12" ht="24.95" customHeight="1">
      <c r="A37" s="164"/>
      <c r="B37" s="153"/>
      <c r="C37" s="165"/>
      <c r="D37" s="158"/>
      <c r="E37" s="158"/>
      <c r="F37" s="159"/>
      <c r="G37" s="160"/>
      <c r="H37" s="159"/>
      <c r="I37" s="160"/>
      <c r="J37" s="160"/>
      <c r="K37" s="169"/>
      <c r="L37" s="162"/>
    </row>
    <row r="38" spans="1:12" ht="24.95" customHeight="1">
      <c r="A38" s="164"/>
      <c r="B38" s="153"/>
      <c r="C38" s="165"/>
      <c r="D38" s="158"/>
      <c r="E38" s="158"/>
      <c r="F38" s="159"/>
      <c r="G38" s="160"/>
      <c r="H38" s="159"/>
      <c r="I38" s="160"/>
      <c r="J38" s="160"/>
      <c r="K38" s="169"/>
      <c r="L38" s="162"/>
    </row>
    <row r="39" spans="1:12" ht="24.95" customHeight="1">
      <c r="A39" s="164"/>
      <c r="B39" s="153"/>
      <c r="C39" s="165"/>
      <c r="D39" s="158"/>
      <c r="E39" s="158"/>
      <c r="F39" s="159"/>
      <c r="G39" s="160"/>
      <c r="H39" s="159"/>
      <c r="I39" s="160"/>
      <c r="J39" s="160"/>
      <c r="K39" s="169"/>
      <c r="L39" s="162"/>
    </row>
    <row r="40" spans="1:12" ht="24.95" customHeight="1">
      <c r="A40" s="164"/>
      <c r="B40" s="153"/>
      <c r="C40" s="165"/>
      <c r="D40" s="158"/>
      <c r="E40" s="158"/>
      <c r="F40" s="159"/>
      <c r="G40" s="160"/>
      <c r="H40" s="159"/>
      <c r="I40" s="160"/>
      <c r="J40" s="160"/>
      <c r="K40" s="169"/>
      <c r="L40" s="162"/>
    </row>
    <row r="41" spans="1:12" ht="24.95" customHeight="1">
      <c r="A41" s="164"/>
      <c r="B41" s="153"/>
      <c r="C41" s="165"/>
      <c r="D41" s="158"/>
      <c r="E41" s="158"/>
      <c r="F41" s="159"/>
      <c r="G41" s="160"/>
      <c r="H41" s="159"/>
      <c r="I41" s="160"/>
      <c r="J41" s="160"/>
      <c r="K41" s="169"/>
      <c r="L41" s="162"/>
    </row>
    <row r="42" spans="1:12" ht="24.95" customHeight="1">
      <c r="A42" s="164"/>
      <c r="B42" s="153"/>
      <c r="C42" s="165"/>
      <c r="D42" s="158"/>
      <c r="E42" s="158"/>
      <c r="F42" s="159"/>
      <c r="G42" s="160"/>
      <c r="H42" s="159"/>
      <c r="I42" s="160"/>
      <c r="J42" s="160"/>
      <c r="K42" s="169"/>
      <c r="L42" s="162"/>
    </row>
    <row r="43" spans="1:12" ht="24.95" customHeight="1">
      <c r="A43" s="164"/>
      <c r="B43" s="153"/>
      <c r="C43" s="165"/>
      <c r="D43" s="158"/>
      <c r="E43" s="158"/>
      <c r="F43" s="159"/>
      <c r="G43" s="160"/>
      <c r="H43" s="159"/>
      <c r="I43" s="160"/>
      <c r="J43" s="160"/>
      <c r="K43" s="169"/>
      <c r="L43" s="162"/>
    </row>
    <row r="44" spans="1:12" ht="24.95" customHeight="1">
      <c r="A44" s="164"/>
      <c r="B44" s="153"/>
      <c r="C44" s="165"/>
      <c r="D44" s="158"/>
      <c r="E44" s="158"/>
      <c r="F44" s="159"/>
      <c r="G44" s="160"/>
      <c r="H44" s="159"/>
      <c r="I44" s="160"/>
      <c r="J44" s="160"/>
      <c r="K44" s="169"/>
      <c r="L44" s="162"/>
    </row>
    <row r="45" spans="1:12" ht="24.95" customHeight="1">
      <c r="A45" s="164"/>
      <c r="B45" s="153"/>
      <c r="C45" s="165"/>
      <c r="D45" s="158"/>
      <c r="E45" s="158"/>
      <c r="F45" s="159"/>
      <c r="G45" s="160"/>
      <c r="H45" s="159"/>
      <c r="I45" s="160"/>
      <c r="J45" s="160"/>
      <c r="K45" s="169"/>
      <c r="L45" s="162"/>
    </row>
    <row r="46" spans="1:12" ht="24.95" customHeight="1">
      <c r="A46" s="170"/>
      <c r="B46" s="171"/>
      <c r="C46" s="172" t="str">
        <f>"รวมราคา  " &amp;   A28 &amp; C28</f>
        <v>รวมราคา  1พัดลมอุตสาหกรรมติดผนัง ขนาด 24 นิ้ว</v>
      </c>
      <c r="D46" s="175"/>
      <c r="E46" s="175"/>
      <c r="F46" s="176"/>
      <c r="G46" s="177"/>
      <c r="H46" s="176"/>
      <c r="I46" s="177"/>
      <c r="J46" s="177"/>
      <c r="K46" s="178"/>
      <c r="L46" s="162"/>
    </row>
    <row r="47" spans="1:12" ht="24.95" customHeight="1">
      <c r="A47" s="152">
        <v>5</v>
      </c>
      <c r="B47" s="153"/>
      <c r="C47" s="154" t="s">
        <v>778</v>
      </c>
      <c r="D47" s="158"/>
      <c r="E47" s="158"/>
      <c r="F47" s="159"/>
      <c r="G47" s="160"/>
      <c r="H47" s="159"/>
      <c r="I47" s="160"/>
      <c r="J47" s="160"/>
      <c r="K47" s="161"/>
    </row>
    <row r="48" spans="1:12" ht="24.95" customHeight="1">
      <c r="A48" s="164"/>
      <c r="B48" s="236">
        <v>5.0999999999999996</v>
      </c>
      <c r="C48" s="165" t="s">
        <v>803</v>
      </c>
      <c r="D48" s="219"/>
      <c r="E48" s="158" t="s">
        <v>35</v>
      </c>
      <c r="F48" s="160"/>
      <c r="G48" s="160"/>
      <c r="H48" s="159"/>
      <c r="I48" s="160"/>
      <c r="J48" s="160"/>
      <c r="K48" s="161"/>
    </row>
    <row r="49" spans="1:11" ht="24.95" customHeight="1">
      <c r="A49" s="164"/>
      <c r="B49" s="153">
        <v>5.2</v>
      </c>
      <c r="C49" s="165" t="s">
        <v>779</v>
      </c>
      <c r="D49" s="219"/>
      <c r="E49" s="158" t="s">
        <v>35</v>
      </c>
      <c r="F49" s="160"/>
      <c r="G49" s="160"/>
      <c r="H49" s="159"/>
      <c r="I49" s="160"/>
      <c r="J49" s="160"/>
      <c r="K49" s="161"/>
    </row>
    <row r="50" spans="1:11" ht="24.95" customHeight="1">
      <c r="A50" s="164"/>
      <c r="B50" s="236">
        <v>5.4</v>
      </c>
      <c r="C50" s="165" t="s">
        <v>780</v>
      </c>
      <c r="D50" s="219"/>
      <c r="E50" s="158" t="s">
        <v>35</v>
      </c>
      <c r="F50" s="160"/>
      <c r="G50" s="160"/>
      <c r="H50" s="159"/>
      <c r="I50" s="160"/>
      <c r="J50" s="160"/>
      <c r="K50" s="161"/>
    </row>
    <row r="51" spans="1:11" ht="24.95" customHeight="1">
      <c r="A51" s="164"/>
      <c r="B51" s="236">
        <v>5.5</v>
      </c>
      <c r="C51" s="165" t="s">
        <v>804</v>
      </c>
      <c r="D51" s="219"/>
      <c r="E51" s="158" t="s">
        <v>35</v>
      </c>
      <c r="F51" s="160"/>
      <c r="G51" s="160"/>
      <c r="H51" s="159"/>
      <c r="I51" s="160"/>
      <c r="J51" s="160"/>
      <c r="K51" s="161"/>
    </row>
    <row r="52" spans="1:11" ht="24.95" customHeight="1">
      <c r="A52" s="164"/>
      <c r="B52" s="236">
        <v>5.6</v>
      </c>
      <c r="C52" s="165" t="s">
        <v>805</v>
      </c>
      <c r="D52" s="219"/>
      <c r="E52" s="158" t="s">
        <v>35</v>
      </c>
      <c r="F52" s="160"/>
      <c r="G52" s="160"/>
      <c r="H52" s="159"/>
      <c r="I52" s="160"/>
      <c r="J52" s="160"/>
      <c r="K52" s="161"/>
    </row>
    <row r="53" spans="1:11" ht="24.95" customHeight="1">
      <c r="A53" s="164"/>
      <c r="B53" s="237"/>
      <c r="C53" s="165"/>
      <c r="D53" s="219"/>
      <c r="E53" s="158"/>
      <c r="F53" s="160"/>
      <c r="G53" s="160"/>
      <c r="H53" s="159"/>
      <c r="I53" s="160"/>
      <c r="J53" s="160"/>
      <c r="K53" s="161"/>
    </row>
    <row r="54" spans="1:11" ht="24.95" customHeight="1">
      <c r="A54" s="164"/>
      <c r="B54" s="237"/>
      <c r="C54" s="165"/>
      <c r="D54" s="219"/>
      <c r="E54" s="158"/>
      <c r="F54" s="160"/>
      <c r="G54" s="160"/>
      <c r="H54" s="159"/>
      <c r="I54" s="160"/>
      <c r="J54" s="160"/>
      <c r="K54" s="161"/>
    </row>
    <row r="55" spans="1:11" ht="24.95" customHeight="1">
      <c r="A55" s="164"/>
      <c r="B55" s="153"/>
      <c r="C55" s="165"/>
      <c r="D55" s="158"/>
      <c r="E55" s="158"/>
      <c r="F55" s="159"/>
      <c r="G55" s="160"/>
      <c r="H55" s="159"/>
      <c r="I55" s="160"/>
      <c r="J55" s="160"/>
      <c r="K55" s="169"/>
    </row>
    <row r="56" spans="1:11" ht="24.95" customHeight="1">
      <c r="A56" s="164"/>
      <c r="B56" s="153"/>
      <c r="C56" s="165"/>
      <c r="D56" s="158"/>
      <c r="E56" s="158"/>
      <c r="F56" s="159"/>
      <c r="G56" s="160"/>
      <c r="H56" s="159"/>
      <c r="I56" s="160"/>
      <c r="J56" s="160"/>
      <c r="K56" s="169"/>
    </row>
    <row r="57" spans="1:11" ht="24.95" customHeight="1">
      <c r="A57" s="164"/>
      <c r="B57" s="153"/>
      <c r="C57" s="165"/>
      <c r="D57" s="158"/>
      <c r="E57" s="158"/>
      <c r="F57" s="159"/>
      <c r="G57" s="160"/>
      <c r="H57" s="159"/>
      <c r="I57" s="160"/>
      <c r="J57" s="160"/>
      <c r="K57" s="169"/>
    </row>
    <row r="58" spans="1:11" ht="24.95" customHeight="1">
      <c r="A58" s="164"/>
      <c r="B58" s="153"/>
      <c r="C58" s="165"/>
      <c r="D58" s="158"/>
      <c r="E58" s="158"/>
      <c r="F58" s="159"/>
      <c r="G58" s="160"/>
      <c r="H58" s="159"/>
      <c r="I58" s="160"/>
      <c r="J58" s="160"/>
      <c r="K58" s="169"/>
    </row>
    <row r="59" spans="1:11" ht="24.95" customHeight="1">
      <c r="A59" s="164"/>
      <c r="B59" s="153"/>
      <c r="C59" s="165"/>
      <c r="D59" s="158"/>
      <c r="E59" s="158"/>
      <c r="F59" s="159"/>
      <c r="G59" s="160"/>
      <c r="H59" s="159"/>
      <c r="I59" s="160"/>
      <c r="J59" s="160"/>
      <c r="K59" s="169"/>
    </row>
    <row r="60" spans="1:11" ht="24.95" customHeight="1">
      <c r="A60" s="164"/>
      <c r="B60" s="153"/>
      <c r="C60" s="165"/>
      <c r="D60" s="158"/>
      <c r="E60" s="158"/>
      <c r="F60" s="159"/>
      <c r="G60" s="160"/>
      <c r="H60" s="159"/>
      <c r="I60" s="160"/>
      <c r="J60" s="160"/>
      <c r="K60" s="169"/>
    </row>
    <row r="61" spans="1:11" ht="24.95" customHeight="1">
      <c r="A61" s="164"/>
      <c r="B61" s="153"/>
      <c r="C61" s="165"/>
      <c r="D61" s="158"/>
      <c r="E61" s="158"/>
      <c r="F61" s="159"/>
      <c r="G61" s="160"/>
      <c r="H61" s="159"/>
      <c r="I61" s="160"/>
      <c r="J61" s="160"/>
      <c r="K61" s="169"/>
    </row>
    <row r="62" spans="1:11" ht="24.95" customHeight="1">
      <c r="A62" s="164"/>
      <c r="B62" s="153"/>
      <c r="C62" s="165"/>
      <c r="D62" s="158"/>
      <c r="E62" s="158"/>
      <c r="F62" s="159"/>
      <c r="G62" s="160"/>
      <c r="H62" s="159"/>
      <c r="I62" s="160"/>
      <c r="J62" s="160"/>
      <c r="K62" s="169"/>
    </row>
    <row r="63" spans="1:11" ht="24.95" customHeight="1">
      <c r="A63" s="164"/>
      <c r="B63" s="153"/>
      <c r="C63" s="165"/>
      <c r="D63" s="158"/>
      <c r="E63" s="158"/>
      <c r="F63" s="159"/>
      <c r="G63" s="160"/>
      <c r="H63" s="159"/>
      <c r="I63" s="160"/>
      <c r="J63" s="160"/>
      <c r="K63" s="169"/>
    </row>
    <row r="64" spans="1:11" ht="24.95" customHeight="1">
      <c r="A64" s="197"/>
      <c r="B64" s="198"/>
      <c r="C64" s="199"/>
      <c r="D64" s="202"/>
      <c r="E64" s="202"/>
      <c r="F64" s="203"/>
      <c r="G64" s="204"/>
      <c r="H64" s="203"/>
      <c r="I64" s="204"/>
      <c r="J64" s="204"/>
      <c r="K64" s="205"/>
    </row>
    <row r="65" spans="1:11" ht="24.95" customHeight="1">
      <c r="A65" s="170"/>
      <c r="B65" s="171"/>
      <c r="C65" s="172" t="str">
        <f>"รวมราคา  " &amp;   A47 &amp; C47</f>
        <v>รวมราคา  5งานระบบสารสนเทศ</v>
      </c>
      <c r="D65" s="175"/>
      <c r="E65" s="175"/>
      <c r="F65" s="176"/>
      <c r="G65" s="177"/>
      <c r="H65" s="176"/>
      <c r="I65" s="177"/>
      <c r="J65" s="177"/>
      <c r="K65" s="178"/>
    </row>
  </sheetData>
  <mergeCells count="11">
    <mergeCell ref="B9:C9"/>
    <mergeCell ref="B10:C10"/>
    <mergeCell ref="B12:C12"/>
    <mergeCell ref="B13:C13"/>
    <mergeCell ref="A1:K1"/>
    <mergeCell ref="I6:J6"/>
    <mergeCell ref="C7:C8"/>
    <mergeCell ref="D7:E7"/>
    <mergeCell ref="K7:K8"/>
    <mergeCell ref="F7:G7"/>
    <mergeCell ref="H7:I7"/>
  </mergeCells>
  <printOptions horizontalCentered="1"/>
  <pageMargins left="0.25" right="0.25" top="0.75" bottom="0.75" header="0.3" footer="0.3"/>
  <pageSetup paperSize="9" scale="78" fitToHeight="0" orientation="landscape" r:id="rId1"/>
  <headerFooter alignWithMargins="0">
    <oddHeader>&amp;Rแบบ ปร. 4   แผ่นที่  &amp;P   /  &amp;N   แผ่น</oddHeader>
  </headerFooter>
  <rowBreaks count="2" manualBreakCount="2">
    <brk id="27" max="16" man="1"/>
    <brk id="46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AG45"/>
  <sheetViews>
    <sheetView zoomScaleNormal="100" zoomScaleSheetLayoutView="85" workbookViewId="0">
      <selection activeCell="I25" sqref="I25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8" width="9.140625" style="3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71" t="s">
        <v>632</v>
      </c>
      <c r="B3" s="271"/>
      <c r="C3" s="271"/>
      <c r="D3" s="271"/>
      <c r="E3" s="271"/>
      <c r="F3" s="271"/>
    </row>
    <row r="4" spans="1:11" ht="2.25" customHeight="1" thickBot="1">
      <c r="A4" s="272"/>
      <c r="B4" s="272"/>
      <c r="C4" s="272"/>
      <c r="D4" s="272"/>
      <c r="E4" s="272"/>
      <c r="F4" s="272"/>
    </row>
    <row r="5" spans="1:11">
      <c r="A5" s="4"/>
      <c r="B5" s="5" t="str">
        <f>'แบบปร.4.1 B'!A3</f>
        <v>โครงการ : ต่อเติมห้องพักอาจารย์คณะครุศาสตร์ อาคาร B</v>
      </c>
      <c r="C5" s="6"/>
      <c r="D5" s="4"/>
      <c r="E5" s="6"/>
      <c r="F5" s="4"/>
    </row>
    <row r="6" spans="1:11">
      <c r="A6" s="7"/>
      <c r="B6" s="8" t="s">
        <v>542</v>
      </c>
      <c r="C6" s="9"/>
      <c r="D6" s="10"/>
      <c r="E6" s="9"/>
      <c r="F6" s="7"/>
    </row>
    <row r="7" spans="1:11">
      <c r="A7" s="7"/>
      <c r="B7" s="8" t="str">
        <f>'แบบปร.4.1.1 โรงอาหาร'!A4</f>
        <v>เจ้าของอาคาร : มหาวิทยาลัยราชภัฏเชียงใหม่</v>
      </c>
      <c r="C7" s="9"/>
      <c r="D7" s="7"/>
      <c r="E7" s="9"/>
      <c r="F7" s="7"/>
    </row>
    <row r="8" spans="1:11">
      <c r="A8" s="7"/>
      <c r="B8" s="8" t="s">
        <v>605</v>
      </c>
      <c r="C8" s="9"/>
      <c r="D8" s="7"/>
      <c r="E8" s="9"/>
      <c r="F8" s="7"/>
    </row>
    <row r="9" spans="1:11">
      <c r="A9" s="7"/>
      <c r="B9" s="11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9" s="9"/>
      <c r="D9" s="7"/>
      <c r="E9" s="9"/>
      <c r="F9" s="7"/>
    </row>
    <row r="10" spans="1:11">
      <c r="A10" s="7"/>
      <c r="B10" s="8" t="s">
        <v>606</v>
      </c>
      <c r="C10" s="9"/>
      <c r="D10" s="7"/>
      <c r="E10" s="9"/>
      <c r="F10" s="7"/>
    </row>
    <row r="11" spans="1:11">
      <c r="A11" s="7"/>
      <c r="B11" s="8" t="s">
        <v>612</v>
      </c>
      <c r="C11" s="9"/>
      <c r="D11" s="7"/>
      <c r="E11" s="9"/>
      <c r="F11" s="7"/>
    </row>
    <row r="12" spans="1:11" ht="25.5" thickBot="1">
      <c r="A12" s="7"/>
      <c r="B12" s="8" t="s">
        <v>607</v>
      </c>
      <c r="C12" s="12">
        <f>'แบบปร.4.1.1 โรงอาหาร'!I6</f>
        <v>0</v>
      </c>
      <c r="D12" s="13"/>
      <c r="E12" s="14"/>
      <c r="F12" s="15" t="s">
        <v>543</v>
      </c>
    </row>
    <row r="13" spans="1:11" ht="25.5" thickTop="1">
      <c r="A13" s="273" t="s">
        <v>91</v>
      </c>
      <c r="B13" s="275" t="s">
        <v>0</v>
      </c>
      <c r="C13" s="276"/>
      <c r="D13" s="277"/>
      <c r="E13" s="281" t="s">
        <v>92</v>
      </c>
      <c r="F13" s="283" t="s">
        <v>12</v>
      </c>
    </row>
    <row r="14" spans="1:11" ht="25.5" thickBot="1">
      <c r="A14" s="274"/>
      <c r="B14" s="278"/>
      <c r="C14" s="279"/>
      <c r="D14" s="280"/>
      <c r="E14" s="282"/>
      <c r="F14" s="284"/>
    </row>
    <row r="15" spans="1:11" ht="25.5" thickTop="1">
      <c r="A15" s="16"/>
      <c r="B15" s="265" t="s">
        <v>627</v>
      </c>
      <c r="C15" s="266"/>
      <c r="D15" s="267"/>
      <c r="E15" s="17"/>
      <c r="F15" s="18"/>
      <c r="K15" s="19"/>
    </row>
    <row r="16" spans="1:11" s="22" customFormat="1">
      <c r="A16" s="20">
        <v>1</v>
      </c>
      <c r="B16" s="268" t="s">
        <v>544</v>
      </c>
      <c r="C16" s="269"/>
      <c r="D16" s="270"/>
      <c r="E16" s="21" t="e">
        <f>'แบบปร.5.1 B'!G22</f>
        <v>#REF!</v>
      </c>
      <c r="F16" s="18"/>
    </row>
    <row r="17" spans="1:33" s="22" customFormat="1">
      <c r="A17" s="20">
        <v>2</v>
      </c>
      <c r="B17" s="268" t="s">
        <v>545</v>
      </c>
      <c r="C17" s="269"/>
      <c r="D17" s="270"/>
      <c r="E17" s="21" t="e">
        <f>'แบบปร.5.2 ครุภัณฑ์ B'!E22</f>
        <v>#REF!</v>
      </c>
      <c r="F17" s="18"/>
    </row>
    <row r="18" spans="1:33" s="22" customFormat="1">
      <c r="A18" s="20">
        <v>3</v>
      </c>
      <c r="B18" s="268" t="s">
        <v>546</v>
      </c>
      <c r="C18" s="269"/>
      <c r="D18" s="270"/>
      <c r="E18" s="21">
        <v>0</v>
      </c>
      <c r="F18" s="18"/>
    </row>
    <row r="19" spans="1:33" s="22" customFormat="1">
      <c r="A19" s="23"/>
      <c r="B19" s="286"/>
      <c r="C19" s="287"/>
      <c r="D19" s="288"/>
      <c r="E19" s="21"/>
      <c r="F19" s="18"/>
    </row>
    <row r="20" spans="1:33">
      <c r="A20" s="23"/>
      <c r="B20" s="286"/>
      <c r="C20" s="287"/>
      <c r="D20" s="288"/>
      <c r="E20" s="21"/>
      <c r="F20" s="18"/>
      <c r="K20" s="19"/>
    </row>
    <row r="21" spans="1:33" s="29" customFormat="1">
      <c r="A21" s="293" t="s">
        <v>19</v>
      </c>
      <c r="B21" s="24"/>
      <c r="C21" s="25"/>
      <c r="D21" s="26" t="s">
        <v>633</v>
      </c>
      <c r="E21" s="27" t="e">
        <f>SUM(E15:E20)</f>
        <v>#REF!</v>
      </c>
      <c r="F21" s="28"/>
      <c r="I21" s="30"/>
    </row>
    <row r="22" spans="1:33" s="29" customFormat="1">
      <c r="A22" s="294"/>
      <c r="B22" s="31"/>
      <c r="C22" s="32"/>
      <c r="D22" s="32" t="s">
        <v>547</v>
      </c>
      <c r="E22" s="196" t="e">
        <f>ROUNDDOWN(E21,2)</f>
        <v>#REF!</v>
      </c>
      <c r="F22" s="34"/>
      <c r="H22" s="35"/>
      <c r="I22" s="36"/>
      <c r="J22" s="37"/>
    </row>
    <row r="23" spans="1:33" ht="25.5" thickBot="1">
      <c r="A23" s="295"/>
      <c r="B23" s="38" t="s">
        <v>548</v>
      </c>
      <c r="C23" s="296" t="e">
        <f>CONCATENATE("(  ",BAHTTEXT(E22),"  )  ")</f>
        <v>#REF!</v>
      </c>
      <c r="D23" s="296"/>
      <c r="E23" s="296"/>
      <c r="F23" s="297"/>
      <c r="J23" s="39"/>
    </row>
    <row r="24" spans="1:33" s="29" customFormat="1" ht="25.5" thickTop="1">
      <c r="A24" s="40"/>
      <c r="B24" s="1"/>
      <c r="C24" s="41"/>
      <c r="D24" s="42"/>
      <c r="E24" s="43"/>
      <c r="F24" s="41"/>
      <c r="H24" s="3"/>
      <c r="I24" s="4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9" customFormat="1">
      <c r="A25" s="310" t="s">
        <v>549</v>
      </c>
      <c r="B25" s="310"/>
      <c r="C25" s="310"/>
      <c r="D25" s="310"/>
      <c r="E25" s="310"/>
      <c r="F25" s="310"/>
      <c r="H25" s="3"/>
      <c r="I25" s="4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9" customFormat="1">
      <c r="A26" s="336" t="s">
        <v>611</v>
      </c>
      <c r="B26" s="336"/>
      <c r="C26" s="336"/>
      <c r="D26" s="336"/>
      <c r="E26" s="336"/>
      <c r="F26" s="336"/>
      <c r="H26" s="3"/>
      <c r="I26" s="4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9" customFormat="1">
      <c r="A27" s="40"/>
      <c r="B27" s="1"/>
      <c r="C27" s="41"/>
      <c r="D27" s="42"/>
      <c r="E27" s="43"/>
      <c r="F27" s="41"/>
      <c r="H27" s="3"/>
      <c r="I27" s="4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29" customFormat="1">
      <c r="A28" s="40"/>
      <c r="B28" s="45"/>
      <c r="C28" s="289" t="s">
        <v>550</v>
      </c>
      <c r="D28" s="289"/>
      <c r="E28" s="3" t="s">
        <v>551</v>
      </c>
      <c r="G28" s="46"/>
      <c r="H28" s="46"/>
    </row>
    <row r="29" spans="1:33" s="29" customFormat="1">
      <c r="A29" s="40"/>
      <c r="B29" s="47"/>
      <c r="C29" s="290" t="s">
        <v>613</v>
      </c>
      <c r="D29" s="290"/>
      <c r="E29" s="48"/>
      <c r="F29" s="49"/>
      <c r="G29" s="50"/>
      <c r="H29" s="50"/>
    </row>
    <row r="30" spans="1:33" s="29" customFormat="1" ht="12.75" customHeight="1">
      <c r="B30" s="45"/>
      <c r="C30" s="51"/>
      <c r="D30" s="49"/>
      <c r="E30" s="45"/>
      <c r="F30" s="49"/>
      <c r="G30" s="50"/>
      <c r="H30" s="50"/>
    </row>
    <row r="31" spans="1:33" s="29" customFormat="1">
      <c r="B31" s="47" t="s">
        <v>616</v>
      </c>
      <c r="C31" s="3" t="s">
        <v>553</v>
      </c>
      <c r="E31" s="47" t="s">
        <v>616</v>
      </c>
      <c r="F31" s="3" t="s">
        <v>553</v>
      </c>
    </row>
    <row r="32" spans="1:33" s="29" customFormat="1">
      <c r="B32" s="48" t="s">
        <v>618</v>
      </c>
      <c r="C32" s="48"/>
      <c r="D32" s="52"/>
      <c r="E32" s="53" t="s">
        <v>619</v>
      </c>
      <c r="F32" s="54"/>
      <c r="G32" s="46"/>
    </row>
    <row r="33" spans="1:32" s="29" customFormat="1" ht="12.75" customHeight="1">
      <c r="B33" s="45"/>
      <c r="C33" s="45"/>
      <c r="D33" s="52"/>
      <c r="E33" s="45"/>
      <c r="F33" s="45"/>
      <c r="G33" s="46"/>
    </row>
    <row r="34" spans="1:32" s="29" customFormat="1">
      <c r="B34" s="47" t="s">
        <v>616</v>
      </c>
      <c r="C34" s="3" t="s">
        <v>553</v>
      </c>
      <c r="E34" s="47" t="s">
        <v>616</v>
      </c>
      <c r="F34" s="3" t="s">
        <v>553</v>
      </c>
    </row>
    <row r="35" spans="1:32" s="29" customFormat="1">
      <c r="A35" s="40"/>
      <c r="B35" s="55" t="s">
        <v>614</v>
      </c>
      <c r="C35" s="48"/>
      <c r="D35" s="52"/>
      <c r="E35" s="45" t="s">
        <v>615</v>
      </c>
      <c r="F35" s="45"/>
      <c r="G35" s="56"/>
    </row>
    <row r="36" spans="1:32" s="29" customFormat="1" ht="12.75" customHeight="1">
      <c r="A36" s="40"/>
      <c r="B36" s="40"/>
      <c r="C36" s="57"/>
      <c r="D36" s="58"/>
      <c r="E36" s="57"/>
      <c r="F36" s="50"/>
      <c r="G36" s="50"/>
    </row>
    <row r="37" spans="1:32" s="29" customFormat="1">
      <c r="B37" s="47" t="s">
        <v>616</v>
      </c>
      <c r="C37" s="3" t="s">
        <v>553</v>
      </c>
      <c r="E37" s="47" t="s">
        <v>616</v>
      </c>
      <c r="F37" s="3" t="s">
        <v>553</v>
      </c>
    </row>
    <row r="38" spans="1:32" s="29" customFormat="1">
      <c r="A38" s="40"/>
      <c r="B38" s="48" t="s">
        <v>552</v>
      </c>
      <c r="C38" s="48"/>
      <c r="D38" s="52"/>
      <c r="E38" s="45" t="s">
        <v>634</v>
      </c>
      <c r="F38" s="45"/>
      <c r="G38" s="56"/>
    </row>
    <row r="39" spans="1:32" s="29" customFormat="1">
      <c r="A39" s="40"/>
      <c r="B39" s="40"/>
      <c r="C39" s="57"/>
      <c r="D39" s="58"/>
      <c r="E39" s="57"/>
      <c r="F39" s="57"/>
      <c r="G39" s="50"/>
      <c r="H39" s="50"/>
    </row>
    <row r="40" spans="1:32">
      <c r="A40" s="45"/>
      <c r="B40" s="45"/>
      <c r="C40" s="51"/>
      <c r="D40" s="45"/>
      <c r="E40" s="45"/>
      <c r="F40" s="51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>
      <c r="A41" s="56"/>
      <c r="B41" s="45"/>
      <c r="C41" s="60"/>
      <c r="D41" s="45"/>
      <c r="E41" s="45"/>
      <c r="F41" s="60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>
      <c r="A42" s="45"/>
      <c r="B42" s="45"/>
      <c r="C42" s="51"/>
      <c r="D42" s="45"/>
      <c r="E42" s="45"/>
      <c r="F42" s="51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>
      <c r="A43" s="56"/>
      <c r="B43" s="45"/>
      <c r="C43" s="60"/>
      <c r="D43" s="45"/>
      <c r="E43" s="45"/>
      <c r="F43" s="60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2"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2"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</sheetData>
  <mergeCells count="18">
    <mergeCell ref="A3:F3"/>
    <mergeCell ref="A4:F4"/>
    <mergeCell ref="A13:A14"/>
    <mergeCell ref="B13:D14"/>
    <mergeCell ref="E13:E14"/>
    <mergeCell ref="F13:F14"/>
    <mergeCell ref="B15:D15"/>
    <mergeCell ref="B16:D16"/>
    <mergeCell ref="B17:D17"/>
    <mergeCell ref="B18:D18"/>
    <mergeCell ref="B19:D19"/>
    <mergeCell ref="C28:D28"/>
    <mergeCell ref="C29:D29"/>
    <mergeCell ref="B20:D20"/>
    <mergeCell ref="A21:A23"/>
    <mergeCell ref="C23:F23"/>
    <mergeCell ref="A25:F25"/>
    <mergeCell ref="A26:F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blackAndWhite="1" r:id="rId1"/>
  <headerFooter>
    <oddHeader xml:space="preserve">&amp;Rแบบ ปร. 6 </oddHeader>
  </headerFooter>
  <rowBreaks count="1" manualBreakCount="1">
    <brk id="40" max="5" man="1"/>
  </rowBreaks>
  <colBreaks count="1" manualBreakCount="1">
    <brk id="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7"/>
  <sheetViews>
    <sheetView view="pageBreakPreview" zoomScale="90" zoomScaleNormal="55" zoomScaleSheetLayoutView="90" workbookViewId="0">
      <selection activeCell="F15" sqref="F15"/>
    </sheetView>
  </sheetViews>
  <sheetFormatPr defaultRowHeight="24.75"/>
  <cols>
    <col min="1" max="1" width="6.5703125" style="40" customWidth="1"/>
    <col min="2" max="2" width="47.140625" style="40" customWidth="1"/>
    <col min="3" max="4" width="15.85546875" style="75" customWidth="1"/>
    <col min="5" max="5" width="19.85546875" style="75" customWidth="1"/>
    <col min="6" max="6" width="16.140625" style="40" customWidth="1"/>
    <col min="7" max="7" width="19.7109375" style="75" customWidth="1"/>
    <col min="8" max="8" width="30.5703125" style="40" bestFit="1" customWidth="1"/>
    <col min="9" max="9" width="9.140625" style="40"/>
    <col min="10" max="10" width="10.5703125" style="40" bestFit="1" customWidth="1"/>
    <col min="11" max="11" width="39.42578125" style="40" customWidth="1"/>
    <col min="12" max="12" width="11.85546875" style="40" customWidth="1"/>
    <col min="13" max="16384" width="9.140625" style="40"/>
  </cols>
  <sheetData>
    <row r="1" spans="1:13" ht="54" customHeight="1">
      <c r="A1" s="310"/>
      <c r="B1" s="310"/>
      <c r="C1" s="310"/>
      <c r="D1" s="310"/>
      <c r="E1" s="310"/>
      <c r="F1" s="310"/>
      <c r="G1" s="310"/>
      <c r="H1" s="310"/>
    </row>
    <row r="2" spans="1:13" ht="25.5" thickBot="1">
      <c r="A2" s="311" t="s">
        <v>629</v>
      </c>
      <c r="B2" s="311"/>
      <c r="C2" s="311"/>
      <c r="D2" s="311"/>
      <c r="E2" s="311"/>
      <c r="F2" s="311"/>
      <c r="G2" s="311"/>
      <c r="H2" s="311"/>
    </row>
    <row r="3" spans="1:13" ht="21" customHeight="1">
      <c r="A3" s="61"/>
      <c r="B3" s="8" t="str">
        <f>'แบบปร.4.1 B'!A3</f>
        <v>โครงการ : ต่อเติมห้องพักอาจารย์คณะครุศาสตร์ อาคาร B</v>
      </c>
      <c r="C3" s="62"/>
      <c r="D3" s="62"/>
      <c r="E3" s="63"/>
      <c r="F3" s="64"/>
      <c r="G3" s="63"/>
      <c r="H3" s="64"/>
    </row>
    <row r="4" spans="1:13" ht="21" customHeight="1">
      <c r="A4" s="61"/>
      <c r="B4" s="8" t="s">
        <v>542</v>
      </c>
      <c r="C4" s="65"/>
      <c r="D4" s="65"/>
      <c r="E4" s="66"/>
      <c r="F4" s="67"/>
      <c r="G4" s="66"/>
      <c r="H4" s="67"/>
    </row>
    <row r="5" spans="1:13" ht="21" customHeight="1">
      <c r="A5" s="61"/>
      <c r="B5" s="8" t="str">
        <f>'แบบปร.4.1.1 โรงอาหาร'!A4</f>
        <v>เจ้าของอาคาร : มหาวิทยาลัยราชภัฏเชียงใหม่</v>
      </c>
      <c r="C5" s="65"/>
      <c r="D5" s="65"/>
      <c r="E5" s="66"/>
      <c r="F5" s="67"/>
      <c r="G5" s="66"/>
      <c r="H5" s="67"/>
    </row>
    <row r="6" spans="1:13" ht="21" customHeight="1">
      <c r="A6" s="61"/>
      <c r="B6" s="8" t="s">
        <v>605</v>
      </c>
      <c r="C6" s="65"/>
      <c r="D6" s="65"/>
      <c r="E6" s="66"/>
      <c r="F6" s="67"/>
      <c r="G6" s="66"/>
      <c r="H6" s="67"/>
    </row>
    <row r="7" spans="1:13" ht="21" customHeight="1">
      <c r="A7" s="61"/>
      <c r="B7" s="8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5"/>
      <c r="D7" s="65"/>
      <c r="E7" s="66"/>
      <c r="F7" s="67"/>
      <c r="G7" s="66"/>
      <c r="H7" s="67"/>
    </row>
    <row r="8" spans="1:13" ht="21" customHeight="1">
      <c r="A8" s="61"/>
      <c r="B8" s="8" t="s">
        <v>606</v>
      </c>
      <c r="C8" s="65"/>
      <c r="D8" s="65"/>
      <c r="E8" s="66"/>
      <c r="F8" s="67"/>
      <c r="G8" s="66"/>
      <c r="H8" s="67"/>
    </row>
    <row r="9" spans="1:13" ht="21" customHeight="1">
      <c r="A9" s="61"/>
      <c r="B9" s="8" t="s">
        <v>608</v>
      </c>
      <c r="C9" s="65"/>
      <c r="D9" s="68">
        <v>4</v>
      </c>
      <c r="E9" s="65" t="s">
        <v>103</v>
      </c>
      <c r="F9" s="67"/>
      <c r="G9" s="66"/>
      <c r="H9" s="67"/>
    </row>
    <row r="10" spans="1:13" ht="21" customHeight="1">
      <c r="A10" s="61"/>
      <c r="B10" s="8" t="s">
        <v>609</v>
      </c>
      <c r="C10" s="337">
        <f>'แบบปร.4.1.1 โรงอาหาร'!I6</f>
        <v>0</v>
      </c>
      <c r="D10" s="337"/>
      <c r="E10" s="66"/>
      <c r="F10" s="67"/>
      <c r="G10" s="66"/>
      <c r="H10" s="67" t="s">
        <v>543</v>
      </c>
    </row>
    <row r="11" spans="1:13" s="10" customFormat="1">
      <c r="A11" s="313" t="s">
        <v>91</v>
      </c>
      <c r="B11" s="315" t="s">
        <v>0</v>
      </c>
      <c r="C11" s="69" t="s">
        <v>11</v>
      </c>
      <c r="D11" s="69" t="s">
        <v>16</v>
      </c>
      <c r="E11" s="69" t="s">
        <v>34</v>
      </c>
      <c r="F11" s="317" t="s">
        <v>654</v>
      </c>
      <c r="G11" s="69" t="s">
        <v>17</v>
      </c>
      <c r="H11" s="315" t="s">
        <v>12</v>
      </c>
    </row>
    <row r="12" spans="1:13" s="10" customFormat="1" ht="32.25" customHeight="1">
      <c r="A12" s="314"/>
      <c r="B12" s="316"/>
      <c r="C12" s="70" t="s">
        <v>620</v>
      </c>
      <c r="D12" s="70" t="s">
        <v>620</v>
      </c>
      <c r="E12" s="70" t="s">
        <v>620</v>
      </c>
      <c r="F12" s="318"/>
      <c r="G12" s="70" t="s">
        <v>620</v>
      </c>
      <c r="H12" s="316"/>
      <c r="J12" s="71"/>
      <c r="K12" s="71"/>
      <c r="L12" s="71"/>
      <c r="M12" s="71"/>
    </row>
    <row r="13" spans="1:13">
      <c r="A13" s="72"/>
      <c r="B13" s="73" t="s">
        <v>544</v>
      </c>
      <c r="C13" s="74"/>
      <c r="D13" s="74"/>
      <c r="E13" s="74"/>
      <c r="F13" s="72"/>
      <c r="G13" s="74"/>
      <c r="H13" s="72"/>
      <c r="L13" s="75"/>
    </row>
    <row r="14" spans="1:13" s="81" customFormat="1">
      <c r="A14" s="76">
        <v>1</v>
      </c>
      <c r="B14" s="77" t="s">
        <v>655</v>
      </c>
      <c r="C14" s="78" t="e">
        <f>'แบบปร.4.1 B'!M28</f>
        <v>#REF!</v>
      </c>
      <c r="D14" s="78">
        <f>'แบบปร.4.1 B'!O28</f>
        <v>245361.82</v>
      </c>
      <c r="E14" s="78" t="e">
        <f>'แบบปร.4.1 B'!P28</f>
        <v>#REF!</v>
      </c>
      <c r="F14" s="79">
        <v>1.3011999999999999</v>
      </c>
      <c r="G14" s="78" t="e">
        <f>ROUND(E14*F14,2)</f>
        <v>#REF!</v>
      </c>
      <c r="H14" s="80"/>
      <c r="K14" s="40"/>
      <c r="L14" s="82"/>
    </row>
    <row r="15" spans="1:13">
      <c r="A15" s="83"/>
      <c r="B15" s="84"/>
      <c r="C15" s="85"/>
      <c r="D15" s="85"/>
      <c r="E15" s="85"/>
      <c r="F15" s="86"/>
      <c r="G15" s="78"/>
      <c r="H15" s="87"/>
      <c r="L15" s="75"/>
    </row>
    <row r="16" spans="1:13">
      <c r="A16" s="83"/>
      <c r="B16" s="84"/>
      <c r="C16" s="85"/>
      <c r="D16" s="85"/>
      <c r="E16" s="85"/>
      <c r="F16" s="86"/>
      <c r="G16" s="78"/>
      <c r="H16" s="87"/>
      <c r="L16" s="75"/>
    </row>
    <row r="17" spans="1:12">
      <c r="A17" s="88"/>
      <c r="B17" s="84"/>
      <c r="C17" s="85"/>
      <c r="D17" s="85"/>
      <c r="E17" s="85"/>
      <c r="F17" s="86"/>
      <c r="G17" s="78"/>
      <c r="H17" s="87"/>
      <c r="L17" s="75"/>
    </row>
    <row r="18" spans="1:12">
      <c r="A18" s="83"/>
      <c r="B18" s="84"/>
      <c r="C18" s="85"/>
      <c r="D18" s="85"/>
      <c r="E18" s="85"/>
      <c r="F18" s="86"/>
      <c r="G18" s="78"/>
      <c r="H18" s="87"/>
      <c r="L18" s="75"/>
    </row>
    <row r="19" spans="1:12">
      <c r="A19" s="88"/>
      <c r="B19" s="84"/>
      <c r="C19" s="85"/>
      <c r="D19" s="85"/>
      <c r="E19" s="85"/>
      <c r="F19" s="86"/>
      <c r="G19" s="78"/>
      <c r="H19" s="83"/>
      <c r="L19" s="75"/>
    </row>
    <row r="20" spans="1:12">
      <c r="A20" s="88"/>
      <c r="B20" s="84"/>
      <c r="C20" s="85"/>
      <c r="D20" s="85"/>
      <c r="E20" s="85"/>
      <c r="F20" s="86"/>
      <c r="G20" s="78"/>
      <c r="H20" s="83"/>
    </row>
    <row r="21" spans="1:12">
      <c r="A21" s="89"/>
      <c r="B21" s="90"/>
      <c r="C21" s="91"/>
      <c r="D21" s="91"/>
      <c r="E21" s="91"/>
      <c r="F21" s="92"/>
      <c r="G21" s="93"/>
      <c r="H21" s="94"/>
    </row>
    <row r="22" spans="1:12">
      <c r="A22" s="299" t="s">
        <v>19</v>
      </c>
      <c r="B22" s="302" t="s">
        <v>630</v>
      </c>
      <c r="C22" s="303"/>
      <c r="D22" s="303"/>
      <c r="E22" s="303"/>
      <c r="F22" s="304"/>
      <c r="G22" s="95" t="e">
        <f>SUM(G8:G21)</f>
        <v>#REF!</v>
      </c>
      <c r="H22" s="96"/>
      <c r="K22" s="97"/>
    </row>
    <row r="23" spans="1:12">
      <c r="A23" s="300"/>
      <c r="B23" s="98" t="s">
        <v>37</v>
      </c>
      <c r="C23" s="99"/>
      <c r="D23" s="99"/>
      <c r="E23" s="99"/>
      <c r="F23" s="99"/>
      <c r="G23" s="100" t="e">
        <f>G22</f>
        <v>#REF!</v>
      </c>
      <c r="H23" s="101"/>
      <c r="K23" s="97"/>
    </row>
    <row r="24" spans="1:12">
      <c r="A24" s="301"/>
      <c r="B24" s="102" t="s">
        <v>20</v>
      </c>
      <c r="C24" s="305" t="e">
        <f>"("&amp;BAHTTEXT(G23)&amp;")"</f>
        <v>#REF!</v>
      </c>
      <c r="D24" s="306"/>
      <c r="E24" s="306"/>
      <c r="F24" s="306"/>
      <c r="G24" s="306"/>
      <c r="H24" s="307"/>
    </row>
    <row r="25" spans="1:12" ht="9" customHeight="1">
      <c r="A25" s="103"/>
      <c r="B25" s="103"/>
      <c r="C25" s="104"/>
      <c r="D25" s="104"/>
      <c r="E25" s="104"/>
      <c r="F25" s="103"/>
      <c r="G25" s="104"/>
      <c r="H25" s="103"/>
    </row>
    <row r="26" spans="1:12" s="3" customFormat="1">
      <c r="A26" s="40"/>
      <c r="B26" s="105" t="s">
        <v>38</v>
      </c>
      <c r="C26" s="106">
        <v>0</v>
      </c>
      <c r="D26" s="107" t="s">
        <v>83</v>
      </c>
      <c r="E26" s="108"/>
      <c r="F26" s="108"/>
      <c r="G26" s="109"/>
      <c r="H26" s="109"/>
      <c r="J26" s="19"/>
      <c r="K26" s="110"/>
    </row>
    <row r="27" spans="1:12" s="22" customFormat="1">
      <c r="A27" s="40"/>
      <c r="B27" s="105" t="s">
        <v>39</v>
      </c>
      <c r="C27" s="106">
        <v>0</v>
      </c>
      <c r="D27" s="107" t="s">
        <v>554</v>
      </c>
      <c r="E27" s="57"/>
      <c r="F27" s="57"/>
      <c r="G27" s="111"/>
      <c r="H27" s="111"/>
    </row>
    <row r="28" spans="1:12" s="29" customFormat="1" ht="15" customHeight="1">
      <c r="A28" s="40"/>
      <c r="B28" s="40"/>
      <c r="C28" s="57"/>
      <c r="D28" s="58"/>
      <c r="E28" s="57"/>
      <c r="F28" s="57"/>
      <c r="G28" s="111"/>
      <c r="H28" s="111"/>
    </row>
    <row r="29" spans="1:12" s="29" customFormat="1">
      <c r="A29" s="310" t="s">
        <v>549</v>
      </c>
      <c r="B29" s="310"/>
      <c r="C29" s="310"/>
      <c r="D29" s="310"/>
      <c r="E29" s="310"/>
      <c r="F29" s="310"/>
      <c r="G29" s="310"/>
      <c r="H29" s="310"/>
    </row>
    <row r="30" spans="1:12" s="29" customFormat="1">
      <c r="A30" s="336" t="s">
        <v>611</v>
      </c>
      <c r="B30" s="336"/>
      <c r="C30" s="336"/>
      <c r="D30" s="336"/>
      <c r="E30" s="336"/>
      <c r="F30" s="336"/>
      <c r="G30" s="336"/>
      <c r="H30" s="336"/>
    </row>
    <row r="31" spans="1:12" s="29" customFormat="1">
      <c r="A31" s="308"/>
      <c r="B31" s="308"/>
      <c r="C31" s="308"/>
      <c r="D31" s="58"/>
      <c r="E31" s="57"/>
      <c r="F31" s="308"/>
      <c r="G31" s="308"/>
      <c r="H31" s="308"/>
    </row>
    <row r="32" spans="1:12" s="29" customFormat="1">
      <c r="A32" s="40"/>
      <c r="B32" s="45"/>
      <c r="D32" s="289" t="s">
        <v>550</v>
      </c>
      <c r="E32" s="289"/>
      <c r="F32" s="3" t="s">
        <v>551</v>
      </c>
      <c r="G32" s="46"/>
      <c r="H32" s="46"/>
    </row>
    <row r="33" spans="1:11" s="29" customFormat="1">
      <c r="A33" s="40"/>
      <c r="B33" s="47"/>
      <c r="D33" s="290" t="s">
        <v>613</v>
      </c>
      <c r="E33" s="290"/>
      <c r="F33" s="49"/>
      <c r="G33" s="50"/>
      <c r="H33" s="50"/>
    </row>
    <row r="34" spans="1:11" s="29" customFormat="1" ht="12.75" customHeight="1">
      <c r="B34" s="45"/>
      <c r="C34" s="51"/>
      <c r="D34" s="49"/>
      <c r="E34" s="45"/>
      <c r="F34" s="49"/>
      <c r="G34" s="50"/>
      <c r="H34" s="50"/>
    </row>
    <row r="35" spans="1:11" s="29" customFormat="1">
      <c r="B35" s="289" t="s">
        <v>621</v>
      </c>
      <c r="C35" s="289"/>
      <c r="D35" s="3" t="s">
        <v>553</v>
      </c>
      <c r="F35" s="289" t="s">
        <v>550</v>
      </c>
      <c r="G35" s="289"/>
      <c r="H35" s="3" t="s">
        <v>553</v>
      </c>
    </row>
    <row r="36" spans="1:11" s="29" customFormat="1">
      <c r="B36" s="290" t="s">
        <v>622</v>
      </c>
      <c r="C36" s="290"/>
      <c r="D36" s="52"/>
      <c r="F36" s="309"/>
      <c r="G36" s="309" t="s">
        <v>619</v>
      </c>
      <c r="H36" s="46"/>
    </row>
    <row r="37" spans="1:11" s="29" customFormat="1" ht="12.75" customHeight="1">
      <c r="B37" s="45"/>
      <c r="C37" s="45"/>
      <c r="D37" s="52"/>
      <c r="F37" s="45"/>
      <c r="G37" s="45"/>
      <c r="H37" s="46"/>
    </row>
    <row r="38" spans="1:11" s="29" customFormat="1">
      <c r="B38" s="289" t="s">
        <v>621</v>
      </c>
      <c r="C38" s="289"/>
      <c r="D38" s="3" t="s">
        <v>553</v>
      </c>
      <c r="F38" s="289" t="s">
        <v>550</v>
      </c>
      <c r="G38" s="289"/>
      <c r="H38" s="3" t="s">
        <v>553</v>
      </c>
    </row>
    <row r="39" spans="1:11" s="29" customFormat="1">
      <c r="A39" s="40"/>
      <c r="B39" s="290" t="s">
        <v>623</v>
      </c>
      <c r="C39" s="290"/>
      <c r="D39" s="52"/>
      <c r="F39" s="290" t="s">
        <v>615</v>
      </c>
      <c r="G39" s="290"/>
      <c r="H39" s="56"/>
    </row>
    <row r="40" spans="1:11" s="29" customFormat="1" ht="12.75" customHeight="1">
      <c r="A40" s="40"/>
      <c r="B40" s="40"/>
      <c r="C40" s="57"/>
      <c r="D40" s="58"/>
      <c r="E40" s="57"/>
      <c r="F40" s="57"/>
      <c r="G40" s="50"/>
      <c r="H40" s="50"/>
    </row>
    <row r="41" spans="1:11" s="29" customFormat="1">
      <c r="B41" s="289" t="s">
        <v>621</v>
      </c>
      <c r="C41" s="289"/>
      <c r="D41" s="3" t="s">
        <v>553</v>
      </c>
      <c r="F41" s="289" t="s">
        <v>550</v>
      </c>
      <c r="G41" s="289"/>
      <c r="H41" s="3" t="s">
        <v>553</v>
      </c>
    </row>
    <row r="42" spans="1:11" s="29" customFormat="1">
      <c r="A42" s="40"/>
      <c r="B42" s="290" t="s">
        <v>624</v>
      </c>
      <c r="C42" s="290"/>
      <c r="D42" s="52"/>
      <c r="F42" s="290" t="s">
        <v>634</v>
      </c>
      <c r="G42" s="290"/>
      <c r="H42" s="56"/>
    </row>
    <row r="43" spans="1:11" s="29" customFormat="1">
      <c r="A43" s="40"/>
      <c r="B43" s="40"/>
      <c r="C43" s="57"/>
      <c r="D43" s="58"/>
      <c r="E43" s="57"/>
      <c r="F43" s="57"/>
      <c r="G43" s="50"/>
      <c r="H43" s="50"/>
    </row>
    <row r="44" spans="1:11" s="3" customFormat="1" ht="36.75" customHeight="1">
      <c r="A44" s="308"/>
      <c r="B44" s="308"/>
      <c r="C44" s="308"/>
      <c r="D44" s="46"/>
      <c r="E44" s="46"/>
      <c r="F44" s="57"/>
      <c r="G44" s="50"/>
      <c r="H44" s="50"/>
    </row>
    <row r="45" spans="1:11" s="3" customFormat="1" ht="29.25" customHeight="1">
      <c r="A45" s="308"/>
      <c r="B45" s="308"/>
      <c r="C45" s="308"/>
      <c r="D45" s="46"/>
      <c r="E45" s="46"/>
      <c r="F45" s="46"/>
      <c r="G45" s="109"/>
      <c r="H45" s="109"/>
    </row>
    <row r="46" spans="1:11" s="3" customFormat="1">
      <c r="A46" s="46"/>
      <c r="B46" s="46"/>
      <c r="C46" s="46"/>
      <c r="D46" s="46"/>
      <c r="E46" s="46"/>
      <c r="F46" s="46"/>
      <c r="G46" s="46"/>
      <c r="H46" s="46"/>
      <c r="K46" s="110"/>
    </row>
    <row r="47" spans="1:11" s="3" customFormat="1" ht="36.75" customHeight="1">
      <c r="A47" s="308"/>
      <c r="B47" s="308"/>
      <c r="C47" s="308"/>
      <c r="D47" s="46"/>
      <c r="E47" s="46"/>
      <c r="F47" s="46"/>
      <c r="G47" s="46"/>
      <c r="H47" s="46"/>
    </row>
    <row r="48" spans="1:11" s="3" customFormat="1" ht="29.25" customHeight="1">
      <c r="A48" s="308"/>
      <c r="B48" s="308"/>
      <c r="C48" s="308"/>
      <c r="D48" s="46"/>
      <c r="E48" s="46"/>
      <c r="F48" s="46"/>
      <c r="G48" s="109"/>
      <c r="H48" s="109"/>
    </row>
    <row r="49" spans="1:8" s="3" customFormat="1" ht="14.25" customHeight="1">
      <c r="A49" s="40"/>
      <c r="B49" s="109"/>
      <c r="C49" s="109"/>
      <c r="D49" s="46"/>
      <c r="E49" s="46"/>
      <c r="F49" s="46"/>
      <c r="G49" s="46"/>
      <c r="H49" s="46"/>
    </row>
    <row r="50" spans="1:8" s="3" customFormat="1" ht="36.75" customHeight="1">
      <c r="A50" s="308"/>
      <c r="B50" s="308"/>
      <c r="C50" s="308"/>
      <c r="D50" s="46"/>
      <c r="E50" s="46"/>
      <c r="F50" s="46"/>
      <c r="G50" s="46"/>
      <c r="H50" s="46"/>
    </row>
    <row r="51" spans="1:8" s="3" customFormat="1" ht="29.25" customHeight="1">
      <c r="A51" s="308"/>
      <c r="B51" s="308"/>
      <c r="C51" s="308"/>
      <c r="D51" s="46"/>
      <c r="E51" s="46"/>
      <c r="F51" s="46"/>
      <c r="G51" s="109"/>
      <c r="H51" s="109"/>
    </row>
    <row r="52" spans="1:8" s="3" customFormat="1" ht="14.25" customHeight="1">
      <c r="A52" s="40"/>
      <c r="B52" s="40"/>
      <c r="C52" s="57"/>
      <c r="D52" s="46"/>
      <c r="E52" s="46"/>
      <c r="F52" s="46"/>
      <c r="G52" s="46"/>
      <c r="H52" s="46"/>
    </row>
    <row r="53" spans="1:8" s="3" customFormat="1" ht="36.75" customHeight="1">
      <c r="A53" s="308"/>
      <c r="B53" s="308"/>
      <c r="C53" s="308"/>
      <c r="D53" s="46"/>
      <c r="E53" s="46"/>
      <c r="F53" s="46"/>
      <c r="G53" s="46"/>
      <c r="H53" s="46"/>
    </row>
    <row r="54" spans="1:8" s="3" customFormat="1" ht="29.25" customHeight="1">
      <c r="A54" s="308"/>
      <c r="B54" s="308"/>
      <c r="C54" s="308"/>
      <c r="D54" s="46"/>
      <c r="E54" s="46"/>
      <c r="F54" s="46"/>
      <c r="G54" s="109"/>
      <c r="H54" s="109"/>
    </row>
    <row r="55" spans="1:8" s="3" customFormat="1">
      <c r="A55" s="56"/>
      <c r="B55" s="56"/>
      <c r="C55" s="56"/>
      <c r="D55" s="46"/>
      <c r="E55" s="46"/>
      <c r="F55" s="46"/>
      <c r="G55" s="46"/>
      <c r="H55" s="46"/>
    </row>
    <row r="56" spans="1:8" s="3" customFormat="1">
      <c r="A56" s="40"/>
      <c r="B56" s="56"/>
      <c r="C56" s="57"/>
      <c r="D56" s="46"/>
      <c r="E56" s="46"/>
      <c r="F56" s="46"/>
      <c r="G56" s="46"/>
      <c r="H56" s="46"/>
    </row>
    <row r="57" spans="1:8">
      <c r="F57" s="46"/>
      <c r="G57" s="46"/>
      <c r="H57" s="46"/>
    </row>
  </sheetData>
  <mergeCells count="36">
    <mergeCell ref="A1:H1"/>
    <mergeCell ref="A2:H2"/>
    <mergeCell ref="C10:D10"/>
    <mergeCell ref="A11:A12"/>
    <mergeCell ref="B11:B12"/>
    <mergeCell ref="F11:F12"/>
    <mergeCell ref="H11:H12"/>
    <mergeCell ref="A22:A24"/>
    <mergeCell ref="B22:F22"/>
    <mergeCell ref="C24:H24"/>
    <mergeCell ref="A29:H29"/>
    <mergeCell ref="A30:H30"/>
    <mergeCell ref="A31:C31"/>
    <mergeCell ref="F31:H31"/>
    <mergeCell ref="D32:E32"/>
    <mergeCell ref="D33:E33"/>
    <mergeCell ref="B35:C35"/>
    <mergeCell ref="F35:G35"/>
    <mergeCell ref="B36:C36"/>
    <mergeCell ref="B38:C38"/>
    <mergeCell ref="F38:G38"/>
    <mergeCell ref="F36:G36"/>
    <mergeCell ref="B39:C39"/>
    <mergeCell ref="F39:G39"/>
    <mergeCell ref="B41:C41"/>
    <mergeCell ref="F41:G41"/>
    <mergeCell ref="B42:C42"/>
    <mergeCell ref="F42:G42"/>
    <mergeCell ref="A53:C53"/>
    <mergeCell ref="A54:C54"/>
    <mergeCell ref="A44:C44"/>
    <mergeCell ref="A45:C45"/>
    <mergeCell ref="A47:C47"/>
    <mergeCell ref="A48:C48"/>
    <mergeCell ref="A50:C50"/>
    <mergeCell ref="A51:C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blackAndWhite="1" r:id="rId1"/>
  <headerFooter>
    <oddHeader xml:space="preserve">&amp;Rแบบ ปร. 5 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54"/>
  <sheetViews>
    <sheetView view="pageBreakPreview" zoomScale="70" zoomScaleNormal="55" zoomScaleSheetLayoutView="70" workbookViewId="0">
      <selection activeCell="F15" sqref="F15"/>
    </sheetView>
  </sheetViews>
  <sheetFormatPr defaultRowHeight="24.75"/>
  <cols>
    <col min="1" max="1" width="6.5703125" style="40" customWidth="1"/>
    <col min="2" max="2" width="35" style="40" customWidth="1"/>
    <col min="3" max="3" width="26.140625" style="75" customWidth="1"/>
    <col min="4" max="4" width="20.28515625" style="40" customWidth="1"/>
    <col min="5" max="5" width="19.7109375" style="75" customWidth="1"/>
    <col min="6" max="6" width="35.7109375" style="40" customWidth="1"/>
    <col min="7" max="7" width="9.140625" style="40"/>
    <col min="8" max="8" width="10.5703125" style="40" bestFit="1" customWidth="1"/>
    <col min="9" max="9" width="39.42578125" style="40" customWidth="1"/>
    <col min="10" max="10" width="11.85546875" style="40" customWidth="1"/>
    <col min="11" max="16384" width="9.140625" style="40"/>
  </cols>
  <sheetData>
    <row r="1" spans="1:11" ht="54" customHeight="1">
      <c r="A1" s="310"/>
      <c r="B1" s="310"/>
      <c r="C1" s="310"/>
      <c r="D1" s="310"/>
      <c r="E1" s="310"/>
      <c r="F1" s="310"/>
    </row>
    <row r="2" spans="1:11" ht="25.5" thickBot="1">
      <c r="A2" s="311" t="s">
        <v>629</v>
      </c>
      <c r="B2" s="311"/>
      <c r="C2" s="311"/>
      <c r="D2" s="311"/>
      <c r="E2" s="311"/>
      <c r="F2" s="311"/>
    </row>
    <row r="3" spans="1:11" ht="21" customHeight="1">
      <c r="A3" s="61"/>
      <c r="B3" s="8" t="str">
        <f>'แบบปร.4.1 B'!A3</f>
        <v>โครงการ : ต่อเติมห้องพักอาจารย์คณะครุศาสตร์ อาคาร B</v>
      </c>
      <c r="C3" s="63"/>
      <c r="D3" s="64"/>
      <c r="E3" s="63"/>
      <c r="F3" s="64"/>
    </row>
    <row r="4" spans="1:11" ht="21" customHeight="1">
      <c r="A4" s="61"/>
      <c r="B4" s="8" t="s">
        <v>542</v>
      </c>
      <c r="C4" s="66"/>
      <c r="D4" s="67"/>
      <c r="E4" s="66"/>
      <c r="F4" s="67"/>
    </row>
    <row r="5" spans="1:11" ht="21" customHeight="1">
      <c r="A5" s="61"/>
      <c r="B5" s="8" t="str">
        <f>'แบบปร.4.1.1 โรงอาหาร'!A4</f>
        <v>เจ้าของอาคาร : มหาวิทยาลัยราชภัฏเชียงใหม่</v>
      </c>
      <c r="C5" s="66"/>
      <c r="D5" s="67"/>
      <c r="E5" s="66"/>
      <c r="F5" s="67"/>
    </row>
    <row r="6" spans="1:11" ht="21" customHeight="1">
      <c r="A6" s="61"/>
      <c r="B6" s="8" t="s">
        <v>605</v>
      </c>
      <c r="C6" s="66"/>
      <c r="D6" s="67"/>
      <c r="E6" s="66"/>
      <c r="F6" s="67"/>
    </row>
    <row r="7" spans="1:11" ht="21" customHeight="1">
      <c r="A7" s="61"/>
      <c r="B7" s="8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6"/>
      <c r="D7" s="67"/>
      <c r="E7" s="66"/>
      <c r="F7" s="67"/>
    </row>
    <row r="8" spans="1:11" ht="21" customHeight="1">
      <c r="A8" s="61"/>
      <c r="B8" s="8" t="s">
        <v>606</v>
      </c>
      <c r="C8" s="66"/>
      <c r="D8" s="67"/>
      <c r="E8" s="66"/>
      <c r="F8" s="67"/>
    </row>
    <row r="9" spans="1:11" ht="21" customHeight="1">
      <c r="A9" s="61"/>
      <c r="B9" s="8" t="s">
        <v>608</v>
      </c>
      <c r="C9" s="65">
        <v>4</v>
      </c>
      <c r="D9" s="67" t="s">
        <v>103</v>
      </c>
      <c r="E9" s="66"/>
      <c r="F9" s="67"/>
    </row>
    <row r="10" spans="1:11" ht="21" customHeight="1">
      <c r="A10" s="61"/>
      <c r="B10" s="8" t="s">
        <v>609</v>
      </c>
      <c r="C10" s="112">
        <f>'แบบปร.4.1.1 โรงอาหาร'!I6</f>
        <v>0</v>
      </c>
      <c r="D10" s="67"/>
      <c r="E10" s="66"/>
      <c r="F10" s="67" t="s">
        <v>543</v>
      </c>
    </row>
    <row r="11" spans="1:11" s="10" customFormat="1">
      <c r="A11" s="313" t="s">
        <v>91</v>
      </c>
      <c r="B11" s="315" t="s">
        <v>0</v>
      </c>
      <c r="C11" s="69" t="s">
        <v>34</v>
      </c>
      <c r="D11" s="317" t="s">
        <v>626</v>
      </c>
      <c r="E11" s="69" t="s">
        <v>17</v>
      </c>
      <c r="F11" s="315" t="s">
        <v>12</v>
      </c>
    </row>
    <row r="12" spans="1:11" s="10" customFormat="1" ht="32.25" customHeight="1" thickBot="1">
      <c r="A12" s="314"/>
      <c r="B12" s="316"/>
      <c r="C12" s="70" t="s">
        <v>620</v>
      </c>
      <c r="D12" s="318"/>
      <c r="E12" s="70" t="s">
        <v>620</v>
      </c>
      <c r="F12" s="316"/>
      <c r="H12" s="71"/>
      <c r="I12" s="71"/>
      <c r="J12" s="71"/>
      <c r="K12" s="71"/>
    </row>
    <row r="13" spans="1:11" ht="25.5" thickTop="1">
      <c r="A13" s="72"/>
      <c r="B13" s="113" t="s">
        <v>636</v>
      </c>
      <c r="C13" s="74"/>
      <c r="D13" s="72"/>
      <c r="E13" s="74"/>
      <c r="F13" s="72"/>
      <c r="J13" s="75"/>
    </row>
    <row r="14" spans="1:11" s="81" customFormat="1">
      <c r="A14" s="76">
        <v>1</v>
      </c>
      <c r="B14" s="114" t="s">
        <v>637</v>
      </c>
      <c r="C14" s="78" t="e">
        <f>'แบบปร.4.2 ครุภัณฑ์ B'!P27</f>
        <v>#REF!</v>
      </c>
      <c r="D14" s="115">
        <v>7.0000000000000007E-2</v>
      </c>
      <c r="E14" s="78" t="e">
        <f>ROUND(C14*1.07,2)</f>
        <v>#REF!</v>
      </c>
      <c r="F14" s="80"/>
      <c r="I14" s="40"/>
      <c r="J14" s="82"/>
    </row>
    <row r="15" spans="1:11">
      <c r="A15" s="83"/>
      <c r="B15" s="84"/>
      <c r="C15" s="85"/>
      <c r="D15" s="86"/>
      <c r="E15" s="78"/>
      <c r="F15" s="87"/>
      <c r="J15" s="75"/>
    </row>
    <row r="16" spans="1:11">
      <c r="A16" s="83"/>
      <c r="B16" s="84"/>
      <c r="C16" s="85"/>
      <c r="D16" s="86"/>
      <c r="E16" s="78"/>
      <c r="F16" s="87"/>
      <c r="J16" s="75"/>
    </row>
    <row r="17" spans="1:10">
      <c r="A17" s="88"/>
      <c r="B17" s="84"/>
      <c r="C17" s="85"/>
      <c r="D17" s="86"/>
      <c r="E17" s="78"/>
      <c r="F17" s="87"/>
      <c r="J17" s="75"/>
    </row>
    <row r="18" spans="1:10">
      <c r="A18" s="83"/>
      <c r="B18" s="84"/>
      <c r="C18" s="85"/>
      <c r="D18" s="86"/>
      <c r="E18" s="78"/>
      <c r="F18" s="87"/>
      <c r="J18" s="75"/>
    </row>
    <row r="19" spans="1:10">
      <c r="A19" s="88"/>
      <c r="B19" s="84"/>
      <c r="C19" s="85"/>
      <c r="D19" s="86"/>
      <c r="E19" s="78"/>
      <c r="F19" s="83"/>
    </row>
    <row r="20" spans="1:10">
      <c r="A20" s="89"/>
      <c r="B20" s="90"/>
      <c r="C20" s="91"/>
      <c r="D20" s="92"/>
      <c r="E20" s="93"/>
      <c r="F20" s="94"/>
    </row>
    <row r="21" spans="1:10">
      <c r="A21" s="299"/>
      <c r="B21" s="302"/>
      <c r="C21" s="303"/>
      <c r="D21" s="304"/>
      <c r="E21" s="95"/>
      <c r="F21" s="96"/>
      <c r="I21" s="97"/>
    </row>
    <row r="22" spans="1:10">
      <c r="A22" s="300" t="s">
        <v>19</v>
      </c>
      <c r="B22" s="98" t="s">
        <v>630</v>
      </c>
      <c r="C22" s="99"/>
      <c r="D22" s="99"/>
      <c r="E22" s="100" t="e">
        <f>SUM(E8:E21)</f>
        <v>#REF!</v>
      </c>
      <c r="F22" s="101"/>
      <c r="I22" s="97"/>
    </row>
    <row r="23" spans="1:10">
      <c r="A23" s="301"/>
      <c r="B23" s="102" t="s">
        <v>37</v>
      </c>
      <c r="C23" s="306"/>
      <c r="D23" s="306"/>
      <c r="E23" s="306" t="e">
        <f>E22</f>
        <v>#REF!</v>
      </c>
      <c r="F23" s="307"/>
    </row>
    <row r="24" spans="1:10" ht="9" customHeight="1">
      <c r="A24" s="103"/>
      <c r="B24" s="103" t="s">
        <v>20</v>
      </c>
      <c r="C24" s="104" t="e">
        <f>BAHTTEXT(E23)</f>
        <v>#REF!</v>
      </c>
      <c r="D24" s="103"/>
      <c r="E24" s="104"/>
      <c r="F24" s="103"/>
    </row>
    <row r="25" spans="1:10" s="29" customFormat="1" ht="23.25" customHeight="1">
      <c r="A25" s="40"/>
      <c r="B25" s="40"/>
      <c r="C25" s="57"/>
      <c r="D25" s="57"/>
      <c r="E25" s="111"/>
      <c r="F25" s="111"/>
    </row>
    <row r="26" spans="1:10" s="29" customFormat="1">
      <c r="A26" s="310"/>
      <c r="B26" s="310"/>
      <c r="C26" s="310"/>
      <c r="D26" s="310"/>
      <c r="E26" s="310"/>
      <c r="F26" s="310"/>
      <c r="G26" s="116"/>
      <c r="H26" s="116"/>
    </row>
    <row r="27" spans="1:10" s="29" customFormat="1">
      <c r="A27" s="336"/>
      <c r="B27" s="336"/>
      <c r="C27" s="336"/>
      <c r="D27" s="336"/>
      <c r="E27" s="336"/>
      <c r="F27" s="336"/>
      <c r="G27" s="117"/>
      <c r="H27" s="117"/>
    </row>
    <row r="28" spans="1:10" s="29" customFormat="1">
      <c r="A28" s="308"/>
      <c r="B28" s="308"/>
      <c r="C28" s="57"/>
      <c r="D28" s="308"/>
      <c r="E28" s="308"/>
      <c r="F28" s="308"/>
      <c r="G28" s="46"/>
      <c r="H28" s="46"/>
    </row>
    <row r="29" spans="1:10" s="29" customFormat="1">
      <c r="A29" s="40" t="s">
        <v>549</v>
      </c>
      <c r="B29" s="45"/>
      <c r="C29" s="289"/>
      <c r="D29" s="289"/>
      <c r="E29" s="3"/>
      <c r="F29" s="46"/>
      <c r="G29" s="46"/>
      <c r="H29" s="46"/>
    </row>
    <row r="30" spans="1:10" s="29" customFormat="1">
      <c r="A30" s="40" t="s">
        <v>611</v>
      </c>
      <c r="B30" s="47"/>
      <c r="C30" s="290"/>
      <c r="D30" s="290"/>
      <c r="E30" s="48"/>
      <c r="F30" s="50"/>
      <c r="G30" s="50"/>
      <c r="H30" s="50"/>
    </row>
    <row r="31" spans="1:10" s="29" customFormat="1" ht="12.75" customHeight="1">
      <c r="B31" s="45"/>
      <c r="C31" s="45"/>
      <c r="D31" s="49"/>
      <c r="E31" s="50"/>
      <c r="F31" s="50"/>
      <c r="G31" s="50"/>
      <c r="H31" s="50"/>
    </row>
    <row r="32" spans="1:10" s="29" customFormat="1">
      <c r="B32" s="47"/>
      <c r="D32" s="289" t="s">
        <v>551</v>
      </c>
      <c r="E32" s="289"/>
      <c r="F32" s="3"/>
      <c r="G32" s="118"/>
      <c r="H32" s="3"/>
    </row>
    <row r="33" spans="1:9" s="29" customFormat="1">
      <c r="B33" s="45"/>
      <c r="D33" s="309"/>
      <c r="E33" s="309"/>
      <c r="F33" s="46"/>
      <c r="G33" s="119"/>
      <c r="H33" s="46"/>
    </row>
    <row r="34" spans="1:9" s="29" customFormat="1" ht="12.75" customHeight="1">
      <c r="B34" s="45"/>
      <c r="D34" s="45"/>
      <c r="E34" s="45"/>
      <c r="F34" s="46"/>
      <c r="G34" s="45"/>
      <c r="H34" s="46"/>
    </row>
    <row r="35" spans="1:9" s="29" customFormat="1">
      <c r="B35" s="47" t="s">
        <v>621</v>
      </c>
      <c r="D35" s="289" t="s">
        <v>550</v>
      </c>
      <c r="E35" s="289"/>
      <c r="F35" s="3" t="s">
        <v>553</v>
      </c>
      <c r="G35" s="118"/>
      <c r="H35" s="3"/>
    </row>
    <row r="36" spans="1:9" s="29" customFormat="1">
      <c r="A36" s="40"/>
      <c r="B36" s="45" t="s">
        <v>622</v>
      </c>
      <c r="D36" s="290"/>
      <c r="E36" s="290" t="s">
        <v>619</v>
      </c>
      <c r="F36" s="56"/>
      <c r="G36" s="48"/>
      <c r="H36" s="56"/>
    </row>
    <row r="37" spans="1:9" s="29" customFormat="1" ht="12.75" customHeight="1">
      <c r="A37" s="40"/>
      <c r="B37" s="40"/>
      <c r="C37" s="57"/>
      <c r="D37" s="57"/>
      <c r="E37" s="50"/>
      <c r="F37" s="50"/>
      <c r="G37" s="50"/>
      <c r="H37" s="50"/>
    </row>
    <row r="38" spans="1:9" s="29" customFormat="1">
      <c r="B38" s="47" t="s">
        <v>621</v>
      </c>
      <c r="D38" s="289" t="s">
        <v>550</v>
      </c>
      <c r="E38" s="289"/>
      <c r="F38" s="3" t="s">
        <v>553</v>
      </c>
      <c r="G38" s="118"/>
      <c r="H38" s="3"/>
    </row>
    <row r="39" spans="1:9" s="29" customFormat="1">
      <c r="A39" s="40"/>
      <c r="B39" s="45" t="s">
        <v>623</v>
      </c>
      <c r="D39" s="290" t="s">
        <v>615</v>
      </c>
      <c r="E39" s="290"/>
      <c r="F39" s="56"/>
      <c r="G39" s="48"/>
      <c r="H39" s="56"/>
    </row>
    <row r="40" spans="1:9" s="29" customFormat="1">
      <c r="A40" s="40"/>
      <c r="B40" s="40"/>
      <c r="C40" s="57"/>
      <c r="D40" s="57"/>
      <c r="E40" s="50"/>
      <c r="F40" s="50"/>
      <c r="G40" s="50"/>
      <c r="H40" s="50"/>
    </row>
    <row r="41" spans="1:9" s="3" customFormat="1" ht="36.75" customHeight="1">
      <c r="A41" s="308"/>
      <c r="B41" s="308" t="s">
        <v>621</v>
      </c>
      <c r="C41" s="46"/>
      <c r="D41" s="57" t="s">
        <v>550</v>
      </c>
      <c r="E41" s="50"/>
      <c r="F41" s="50" t="s">
        <v>553</v>
      </c>
    </row>
    <row r="42" spans="1:9" s="3" customFormat="1" ht="29.25" customHeight="1">
      <c r="A42" s="308"/>
      <c r="B42" s="308" t="s">
        <v>624</v>
      </c>
      <c r="C42" s="46"/>
      <c r="D42" s="46" t="s">
        <v>634</v>
      </c>
      <c r="E42" s="109"/>
      <c r="F42" s="109"/>
    </row>
    <row r="43" spans="1:9" s="3" customFormat="1">
      <c r="A43" s="46"/>
      <c r="B43" s="46"/>
      <c r="C43" s="46"/>
      <c r="D43" s="46"/>
      <c r="E43" s="46"/>
      <c r="F43" s="46"/>
      <c r="I43" s="110"/>
    </row>
    <row r="44" spans="1:9" s="3" customFormat="1" ht="36.75" customHeight="1">
      <c r="A44" s="308"/>
      <c r="B44" s="308"/>
      <c r="C44" s="46"/>
      <c r="D44" s="46"/>
      <c r="E44" s="46"/>
      <c r="F44" s="46"/>
    </row>
    <row r="45" spans="1:9" s="3" customFormat="1" ht="29.25" customHeight="1">
      <c r="A45" s="308"/>
      <c r="B45" s="308"/>
      <c r="C45" s="46"/>
      <c r="D45" s="46"/>
      <c r="E45" s="109"/>
      <c r="F45" s="109"/>
    </row>
    <row r="46" spans="1:9" s="3" customFormat="1" ht="14.25" customHeight="1">
      <c r="A46" s="40"/>
      <c r="B46" s="109"/>
      <c r="C46" s="46"/>
      <c r="D46" s="46"/>
      <c r="E46" s="46"/>
      <c r="F46" s="46"/>
    </row>
    <row r="47" spans="1:9" s="3" customFormat="1" ht="36.75" customHeight="1">
      <c r="A47" s="308"/>
      <c r="B47" s="308"/>
      <c r="C47" s="46"/>
      <c r="D47" s="46"/>
      <c r="E47" s="46"/>
      <c r="F47" s="46"/>
    </row>
    <row r="48" spans="1:9" s="3" customFormat="1" ht="29.25" customHeight="1">
      <c r="A48" s="308"/>
      <c r="B48" s="308"/>
      <c r="C48" s="46"/>
      <c r="D48" s="46"/>
      <c r="E48" s="109"/>
      <c r="F48" s="109"/>
    </row>
    <row r="49" spans="1:6" s="3" customFormat="1" ht="14.25" customHeight="1">
      <c r="A49" s="40"/>
      <c r="B49" s="40"/>
      <c r="C49" s="46"/>
      <c r="D49" s="46"/>
      <c r="E49" s="46"/>
      <c r="F49" s="46"/>
    </row>
    <row r="50" spans="1:6" s="3" customFormat="1" ht="36.75" customHeight="1">
      <c r="A50" s="308"/>
      <c r="B50" s="308"/>
      <c r="C50" s="46"/>
      <c r="D50" s="46"/>
      <c r="E50" s="46"/>
      <c r="F50" s="46"/>
    </row>
    <row r="51" spans="1:6" s="3" customFormat="1" ht="29.25" customHeight="1">
      <c r="A51" s="308"/>
      <c r="B51" s="308"/>
      <c r="C51" s="46"/>
      <c r="D51" s="46"/>
      <c r="E51" s="109"/>
      <c r="F51" s="109"/>
    </row>
    <row r="52" spans="1:6" s="3" customFormat="1">
      <c r="A52" s="56"/>
      <c r="B52" s="56"/>
      <c r="C52" s="46"/>
      <c r="D52" s="46"/>
      <c r="E52" s="46"/>
      <c r="F52" s="46"/>
    </row>
    <row r="53" spans="1:6" s="3" customFormat="1">
      <c r="A53" s="40"/>
      <c r="B53" s="56"/>
      <c r="C53" s="46"/>
      <c r="D53" s="46"/>
      <c r="E53" s="46"/>
      <c r="F53" s="46"/>
    </row>
    <row r="54" spans="1:6">
      <c r="D54" s="46"/>
      <c r="E54" s="46"/>
      <c r="F54" s="46"/>
    </row>
  </sheetData>
  <mergeCells count="29">
    <mergeCell ref="D32:E32"/>
    <mergeCell ref="A44:B44"/>
    <mergeCell ref="D33:E33"/>
    <mergeCell ref="D36:E36"/>
    <mergeCell ref="D39:E39"/>
    <mergeCell ref="A41:B41"/>
    <mergeCell ref="A42:B42"/>
    <mergeCell ref="A1:F1"/>
    <mergeCell ref="A2:F2"/>
    <mergeCell ref="A11:A12"/>
    <mergeCell ref="B11:B12"/>
    <mergeCell ref="D11:D12"/>
    <mergeCell ref="F11:F12"/>
    <mergeCell ref="A47:B47"/>
    <mergeCell ref="A50:B50"/>
    <mergeCell ref="A48:B48"/>
    <mergeCell ref="A51:B51"/>
    <mergeCell ref="C23:F23"/>
    <mergeCell ref="A21:A23"/>
    <mergeCell ref="B21:D21"/>
    <mergeCell ref="A26:F26"/>
    <mergeCell ref="D35:E35"/>
    <mergeCell ref="D38:E38"/>
    <mergeCell ref="A45:B45"/>
    <mergeCell ref="A27:F27"/>
    <mergeCell ref="A28:B28"/>
    <mergeCell ref="D28:F28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blackAndWhite="1" r:id="rId1"/>
  <headerFooter>
    <oddHeader xml:space="preserve">&amp;Rแบบ ปร. 5 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48"/>
  <sheetViews>
    <sheetView showGridLines="0" view="pageBreakPreview" topLeftCell="A106" zoomScale="85" zoomScaleNormal="55" zoomScaleSheetLayoutView="85" zoomScalePageLayoutView="30" workbookViewId="0">
      <selection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87.85546875" style="132" customWidth="1"/>
    <col min="4" max="4" width="7.42578125" style="189" hidden="1" customWidth="1"/>
    <col min="5" max="5" width="6.7109375" style="189" hidden="1" customWidth="1"/>
    <col min="6" max="6" width="9.5703125" style="189" hidden="1" customWidth="1"/>
    <col min="7" max="7" width="9" style="190" hidden="1" customWidth="1"/>
    <col min="8" max="8" width="9.7109375" style="189" hidden="1" customWidth="1"/>
    <col min="9" max="9" width="9.28515625" style="189" hidden="1" customWidth="1"/>
    <col min="10" max="10" width="10" style="163" bestFit="1" customWidth="1"/>
    <col min="11" max="11" width="7.28515625" style="191" customWidth="1"/>
    <col min="12" max="12" width="11.28515625" style="163" bestFit="1" customWidth="1"/>
    <col min="13" max="13" width="14.7109375" style="192" bestFit="1" customWidth="1"/>
    <col min="14" max="14" width="12.85546875" style="192" customWidth="1"/>
    <col min="15" max="15" width="16.85546875" style="163" customWidth="1"/>
    <col min="16" max="16" width="17.28515625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321" t="s">
        <v>628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649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2.5">
      <c r="A6" s="135" t="s">
        <v>610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38">
        <f>'แบบปร.4.1.1 โรงอาหาร'!I6</f>
        <v>0</v>
      </c>
      <c r="P6" s="338"/>
      <c r="Q6" s="140" t="s">
        <v>617</v>
      </c>
    </row>
    <row r="7" spans="1:18" s="145" customFormat="1" ht="24.95" customHeight="1">
      <c r="A7" s="141" t="s">
        <v>8</v>
      </c>
      <c r="B7" s="142"/>
      <c r="C7" s="327" t="s">
        <v>0</v>
      </c>
      <c r="D7" s="339" t="s">
        <v>18</v>
      </c>
      <c r="E7" s="340"/>
      <c r="F7" s="340"/>
      <c r="G7" s="340"/>
      <c r="H7" s="341"/>
      <c r="I7" s="143"/>
      <c r="J7" s="325" t="s">
        <v>10</v>
      </c>
      <c r="K7" s="326"/>
      <c r="L7" s="325" t="s">
        <v>11</v>
      </c>
      <c r="M7" s="326"/>
      <c r="N7" s="325" t="s">
        <v>5</v>
      </c>
      <c r="O7" s="326"/>
      <c r="P7" s="144" t="s">
        <v>6</v>
      </c>
      <c r="Q7" s="323" t="s">
        <v>12</v>
      </c>
    </row>
    <row r="8" spans="1:18" s="145" customFormat="1" ht="24.95" customHeight="1">
      <c r="A8" s="146" t="s">
        <v>9</v>
      </c>
      <c r="B8" s="147"/>
      <c r="C8" s="328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46" t="s">
        <v>3</v>
      </c>
      <c r="M8" s="144" t="s">
        <v>4</v>
      </c>
      <c r="N8" s="144" t="s">
        <v>3</v>
      </c>
      <c r="O8" s="151" t="s">
        <v>4</v>
      </c>
      <c r="P8" s="144" t="s">
        <v>7</v>
      </c>
      <c r="Q8" s="324"/>
    </row>
    <row r="9" spans="1:18" ht="24.95" customHeight="1">
      <c r="A9" s="152"/>
      <c r="B9" s="153"/>
      <c r="C9" s="154" t="s">
        <v>656</v>
      </c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/>
      <c r="B10" s="153">
        <v>1</v>
      </c>
      <c r="C10" s="165" t="str">
        <f>C29</f>
        <v>งานรื้อถอน</v>
      </c>
      <c r="D10" s="155"/>
      <c r="E10" s="155"/>
      <c r="F10" s="155"/>
      <c r="G10" s="156"/>
      <c r="H10" s="155"/>
      <c r="I10" s="157"/>
      <c r="J10" s="158">
        <v>1</v>
      </c>
      <c r="K10" s="167" t="s">
        <v>602</v>
      </c>
      <c r="L10" s="159"/>
      <c r="M10" s="160">
        <f>M48</f>
        <v>0</v>
      </c>
      <c r="N10" s="159"/>
      <c r="O10" s="160">
        <f>O48</f>
        <v>1583.4</v>
      </c>
      <c r="P10" s="160">
        <f>P48</f>
        <v>1583.4</v>
      </c>
      <c r="Q10" s="161"/>
      <c r="R10" s="162"/>
    </row>
    <row r="11" spans="1:18" ht="24.95" customHeight="1">
      <c r="A11" s="164"/>
      <c r="B11" s="153">
        <v>2</v>
      </c>
      <c r="C11" s="165" t="str">
        <f>C49</f>
        <v>งานต่อเติมห้องพักอาจารย์คณะครุศาสตร์ อาคาร B</v>
      </c>
      <c r="D11" s="155"/>
      <c r="E11" s="155"/>
      <c r="F11" s="155"/>
      <c r="G11" s="156"/>
      <c r="H11" s="155"/>
      <c r="I11" s="157"/>
      <c r="J11" s="158">
        <v>1</v>
      </c>
      <c r="K11" s="158" t="s">
        <v>602</v>
      </c>
      <c r="L11" s="159"/>
      <c r="M11" s="160" t="e">
        <f>M68</f>
        <v>#REF!</v>
      </c>
      <c r="N11" s="159"/>
      <c r="O11" s="160">
        <f>O68</f>
        <v>41791.199999999997</v>
      </c>
      <c r="P11" s="160" t="e">
        <f>P68</f>
        <v>#REF!</v>
      </c>
      <c r="Q11" s="161"/>
      <c r="R11" s="162"/>
    </row>
    <row r="12" spans="1:18" ht="24.95" customHeight="1">
      <c r="A12" s="164"/>
      <c r="B12" s="153">
        <v>3</v>
      </c>
      <c r="C12" s="168" t="str">
        <f>C69</f>
        <v>งานระบบไฟฟ้าและสื่อสาร</v>
      </c>
      <c r="D12" s="155"/>
      <c r="E12" s="155"/>
      <c r="F12" s="155"/>
      <c r="G12" s="156"/>
      <c r="H12" s="155"/>
      <c r="I12" s="157"/>
      <c r="J12" s="158">
        <v>1</v>
      </c>
      <c r="K12" s="158" t="s">
        <v>602</v>
      </c>
      <c r="L12" s="159"/>
      <c r="M12" s="160">
        <f>M88</f>
        <v>60465.32</v>
      </c>
      <c r="N12" s="159"/>
      <c r="O12" s="160">
        <f>O88</f>
        <v>6143</v>
      </c>
      <c r="P12" s="160">
        <f>P88</f>
        <v>66608.320000000007</v>
      </c>
      <c r="Q12" s="161"/>
      <c r="R12" s="162"/>
    </row>
    <row r="13" spans="1:18" ht="24.95" customHeight="1">
      <c r="A13" s="164"/>
      <c r="B13" s="153">
        <v>4</v>
      </c>
      <c r="C13" s="168" t="str">
        <f>C89</f>
        <v>งานระบบสื่อสาร</v>
      </c>
      <c r="D13" s="155"/>
      <c r="E13" s="155"/>
      <c r="F13" s="155"/>
      <c r="G13" s="156"/>
      <c r="H13" s="155"/>
      <c r="I13" s="157"/>
      <c r="J13" s="158">
        <v>1</v>
      </c>
      <c r="K13" s="158" t="s">
        <v>602</v>
      </c>
      <c r="L13" s="159"/>
      <c r="M13" s="160">
        <f>M108</f>
        <v>103417.85</v>
      </c>
      <c r="N13" s="160"/>
      <c r="O13" s="160">
        <f>O108</f>
        <v>25037</v>
      </c>
      <c r="P13" s="160">
        <f>P108</f>
        <v>128454.85</v>
      </c>
      <c r="Q13" s="161"/>
      <c r="R13" s="162"/>
    </row>
    <row r="14" spans="1:18" ht="24.95" customHeight="1">
      <c r="A14" s="164"/>
      <c r="B14" s="153">
        <v>5</v>
      </c>
      <c r="C14" s="165" t="str">
        <f>B110</f>
        <v>ระบบสื่อสาร LAN</v>
      </c>
      <c r="D14" s="155"/>
      <c r="E14" s="155"/>
      <c r="F14" s="155"/>
      <c r="G14" s="156"/>
      <c r="H14" s="155"/>
      <c r="I14" s="157"/>
      <c r="J14" s="158">
        <v>1</v>
      </c>
      <c r="K14" s="158" t="s">
        <v>602</v>
      </c>
      <c r="L14" s="159"/>
      <c r="M14" s="160">
        <f>M128</f>
        <v>310845</v>
      </c>
      <c r="N14" s="160"/>
      <c r="O14" s="160">
        <f>O128</f>
        <v>131356.01999999999</v>
      </c>
      <c r="P14" s="160">
        <f>P128</f>
        <v>442201.01999999996</v>
      </c>
      <c r="Q14" s="169"/>
      <c r="R14" s="162"/>
    </row>
    <row r="15" spans="1:18" ht="24.95" customHeight="1">
      <c r="A15" s="164"/>
      <c r="B15" s="153">
        <v>6</v>
      </c>
      <c r="C15" s="165" t="str">
        <f>B130</f>
        <v>ระบบกล้องวงจรปิด</v>
      </c>
      <c r="D15" s="155"/>
      <c r="E15" s="155"/>
      <c r="F15" s="155"/>
      <c r="G15" s="156"/>
      <c r="H15" s="155"/>
      <c r="I15" s="157"/>
      <c r="J15" s="158">
        <v>1</v>
      </c>
      <c r="K15" s="158" t="s">
        <v>602</v>
      </c>
      <c r="L15" s="159"/>
      <c r="M15" s="160">
        <f>M148</f>
        <v>93912.4</v>
      </c>
      <c r="N15" s="160"/>
      <c r="O15" s="160">
        <f>O148</f>
        <v>39451.199999999997</v>
      </c>
      <c r="P15" s="160">
        <f>P148</f>
        <v>133363.6</v>
      </c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64"/>
      <c r="B27" s="153"/>
      <c r="C27" s="165"/>
      <c r="D27" s="155"/>
      <c r="E27" s="155"/>
      <c r="F27" s="155"/>
      <c r="G27" s="156"/>
      <c r="H27" s="155"/>
      <c r="I27" s="155"/>
      <c r="J27" s="158"/>
      <c r="K27" s="158"/>
      <c r="L27" s="159"/>
      <c r="M27" s="160"/>
      <c r="N27" s="159"/>
      <c r="O27" s="160"/>
      <c r="P27" s="160"/>
      <c r="Q27" s="169"/>
      <c r="R27" s="162"/>
    </row>
    <row r="28" spans="1:20" ht="24.95" customHeight="1">
      <c r="A28" s="170"/>
      <c r="B28" s="171"/>
      <c r="C28" s="172" t="str">
        <f>"รวมราคา  " &amp;   A9 &amp; C9</f>
        <v>รวมราคา  ต่อเติมห้องพักอาจารย์คณะครุศาสตร์ อาคาร B</v>
      </c>
      <c r="D28" s="173"/>
      <c r="E28" s="173"/>
      <c r="F28" s="173"/>
      <c r="G28" s="174"/>
      <c r="H28" s="173"/>
      <c r="I28" s="173"/>
      <c r="J28" s="175"/>
      <c r="K28" s="175"/>
      <c r="L28" s="176"/>
      <c r="M28" s="177" t="e">
        <f>SUM(M10:M26)</f>
        <v>#REF!</v>
      </c>
      <c r="N28" s="176"/>
      <c r="O28" s="177">
        <f>SUM(O10:O26)</f>
        <v>245361.82</v>
      </c>
      <c r="P28" s="177" t="e">
        <f>ROUND(M28+O28,2)</f>
        <v>#REF!</v>
      </c>
      <c r="Q28" s="178"/>
      <c r="R28" s="162"/>
      <c r="S28" s="163">
        <v>250</v>
      </c>
      <c r="T28" s="163">
        <f>S28*0.3</f>
        <v>75</v>
      </c>
    </row>
    <row r="29" spans="1:20" ht="24.95" customHeight="1">
      <c r="A29" s="152">
        <v>1</v>
      </c>
      <c r="B29" s="153"/>
      <c r="C29" s="154" t="s">
        <v>555</v>
      </c>
      <c r="D29" s="155"/>
      <c r="E29" s="155"/>
      <c r="F29" s="155"/>
      <c r="G29" s="156"/>
      <c r="H29" s="155"/>
      <c r="I29" s="157"/>
      <c r="J29" s="158"/>
      <c r="K29" s="158"/>
      <c r="L29" s="159"/>
      <c r="M29" s="160"/>
      <c r="N29" s="159"/>
      <c r="O29" s="160"/>
      <c r="P29" s="160"/>
      <c r="Q29" s="161"/>
      <c r="R29" s="162"/>
    </row>
    <row r="30" spans="1:20" ht="24.95" customHeight="1">
      <c r="A30" s="164"/>
      <c r="B30" s="153">
        <v>1.1000000000000001</v>
      </c>
      <c r="C30" s="165" t="s">
        <v>651</v>
      </c>
      <c r="D30" s="155">
        <v>1</v>
      </c>
      <c r="E30" s="155">
        <v>3.6</v>
      </c>
      <c r="F30" s="155">
        <v>1</v>
      </c>
      <c r="G30" s="156">
        <v>11</v>
      </c>
      <c r="H30" s="155">
        <f>D30*E30*F30</f>
        <v>3.6</v>
      </c>
      <c r="I30" s="157">
        <f>G30*H30</f>
        <v>39.6</v>
      </c>
      <c r="J30" s="158">
        <f>I30+5.5</f>
        <v>45.1</v>
      </c>
      <c r="K30" s="158" t="s">
        <v>179</v>
      </c>
      <c r="L30" s="159">
        <v>0</v>
      </c>
      <c r="M30" s="160">
        <f>ROUND(J30*L30,2)</f>
        <v>0</v>
      </c>
      <c r="N30" s="159">
        <v>30</v>
      </c>
      <c r="O30" s="160">
        <f>ROUND(J30*N30,2)</f>
        <v>1353</v>
      </c>
      <c r="P30" s="160">
        <f>ROUND(M30+O30,2)</f>
        <v>1353</v>
      </c>
      <c r="Q30" s="161"/>
      <c r="R30" s="162"/>
    </row>
    <row r="31" spans="1:20" ht="24.95" customHeight="1">
      <c r="A31" s="164"/>
      <c r="B31" s="153">
        <v>2.1</v>
      </c>
      <c r="C31" s="165" t="s">
        <v>657</v>
      </c>
      <c r="D31" s="155">
        <v>2.4</v>
      </c>
      <c r="E31" s="155">
        <v>1.2</v>
      </c>
      <c r="F31" s="155">
        <v>1</v>
      </c>
      <c r="G31" s="156">
        <v>2</v>
      </c>
      <c r="H31" s="155">
        <f>D31*E31*F31</f>
        <v>2.88</v>
      </c>
      <c r="I31" s="157">
        <f>G31*H31</f>
        <v>5.76</v>
      </c>
      <c r="J31" s="158">
        <f>I31</f>
        <v>5.76</v>
      </c>
      <c r="K31" s="158" t="s">
        <v>83</v>
      </c>
      <c r="L31" s="159">
        <v>0</v>
      </c>
      <c r="M31" s="160">
        <f>ROUND(J31*L31,2)</f>
        <v>0</v>
      </c>
      <c r="N31" s="159">
        <v>40</v>
      </c>
      <c r="O31" s="160">
        <f>ROUND(J31*N31,2)</f>
        <v>230.4</v>
      </c>
      <c r="P31" s="160">
        <f>ROUND(M31+O31,2)</f>
        <v>230.4</v>
      </c>
      <c r="Q31" s="161"/>
      <c r="R31" s="162"/>
    </row>
    <row r="32" spans="1:20" ht="24.95" customHeight="1">
      <c r="A32" s="164"/>
      <c r="B32" s="153"/>
      <c r="C32" s="165"/>
      <c r="D32" s="155"/>
      <c r="E32" s="155"/>
      <c r="F32" s="155"/>
      <c r="G32" s="156"/>
      <c r="H32" s="179"/>
      <c r="I32" s="180"/>
      <c r="J32" s="158"/>
      <c r="K32" s="158"/>
      <c r="L32" s="159"/>
      <c r="M32" s="160"/>
      <c r="N32" s="159"/>
      <c r="O32" s="160"/>
      <c r="P32" s="160"/>
      <c r="Q32" s="169"/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64"/>
      <c r="B46" s="153"/>
      <c r="C46" s="165"/>
      <c r="D46" s="155"/>
      <c r="E46" s="155"/>
      <c r="F46" s="155"/>
      <c r="G46" s="156"/>
      <c r="H46" s="155"/>
      <c r="I46" s="155"/>
      <c r="J46" s="158"/>
      <c r="K46" s="158"/>
      <c r="L46" s="159"/>
      <c r="M46" s="160"/>
      <c r="N46" s="159"/>
      <c r="O46" s="160"/>
      <c r="P46" s="160"/>
      <c r="Q46" s="169"/>
      <c r="R46" s="162"/>
    </row>
    <row r="47" spans="1:18" ht="24.95" customHeight="1">
      <c r="A47" s="164"/>
      <c r="B47" s="153"/>
      <c r="C47" s="165"/>
      <c r="D47" s="155"/>
      <c r="E47" s="155"/>
      <c r="F47" s="155"/>
      <c r="G47" s="156"/>
      <c r="H47" s="155"/>
      <c r="I47" s="155"/>
      <c r="J47" s="158"/>
      <c r="K47" s="158"/>
      <c r="L47" s="159"/>
      <c r="M47" s="160"/>
      <c r="N47" s="159"/>
      <c r="O47" s="160"/>
      <c r="P47" s="160"/>
      <c r="Q47" s="169"/>
      <c r="R47" s="162"/>
    </row>
    <row r="48" spans="1:18" ht="24.95" customHeight="1">
      <c r="A48" s="170"/>
      <c r="B48" s="171"/>
      <c r="C48" s="172" t="str">
        <f>"รวมราคา  " &amp;   A29 &amp; C29</f>
        <v>รวมราคา  1งานรื้อถอน</v>
      </c>
      <c r="D48" s="173"/>
      <c r="E48" s="173"/>
      <c r="F48" s="173"/>
      <c r="G48" s="174"/>
      <c r="H48" s="173"/>
      <c r="I48" s="173"/>
      <c r="J48" s="175"/>
      <c r="K48" s="175"/>
      <c r="L48" s="176"/>
      <c r="M48" s="177">
        <f>SUM(M30:M46)</f>
        <v>0</v>
      </c>
      <c r="N48" s="176"/>
      <c r="O48" s="177">
        <f>SUM(O30:O46)</f>
        <v>1583.4</v>
      </c>
      <c r="P48" s="177">
        <f>ROUND(M48+O48,2)</f>
        <v>1583.4</v>
      </c>
      <c r="Q48" s="178"/>
      <c r="R48" s="162"/>
    </row>
    <row r="49" spans="1:18" ht="24.95" customHeight="1">
      <c r="A49" s="152">
        <v>2</v>
      </c>
      <c r="B49" s="153"/>
      <c r="C49" s="154" t="s">
        <v>655</v>
      </c>
      <c r="D49" s="155"/>
      <c r="E49" s="155"/>
      <c r="F49" s="155"/>
      <c r="G49" s="156"/>
      <c r="H49" s="155"/>
      <c r="I49" s="157"/>
      <c r="J49" s="158"/>
      <c r="K49" s="158"/>
      <c r="L49" s="159"/>
      <c r="M49" s="160"/>
      <c r="N49" s="159"/>
      <c r="O49" s="160"/>
      <c r="P49" s="160"/>
      <c r="Q49" s="161"/>
      <c r="R49" s="162"/>
    </row>
    <row r="50" spans="1:18" ht="24.95" customHeight="1">
      <c r="A50" s="164"/>
      <c r="B50" s="153">
        <v>2.1</v>
      </c>
      <c r="C50" s="165" t="s">
        <v>706</v>
      </c>
      <c r="D50" s="155">
        <v>1</v>
      </c>
      <c r="E50" s="155">
        <f>9.9+5.6+3.9+7.4</f>
        <v>26.799999999999997</v>
      </c>
      <c r="F50" s="155">
        <v>3</v>
      </c>
      <c r="G50" s="156">
        <v>1</v>
      </c>
      <c r="H50" s="155">
        <f t="shared" ref="H50:H60" si="0">D50*E50*F50</f>
        <v>80.399999999999991</v>
      </c>
      <c r="I50" s="157">
        <f t="shared" ref="I50:I60" si="1">G50*H50</f>
        <v>80.399999999999991</v>
      </c>
      <c r="J50" s="206">
        <f>H50</f>
        <v>80.399999999999991</v>
      </c>
      <c r="K50" s="158" t="s">
        <v>83</v>
      </c>
      <c r="L50" s="159">
        <v>274</v>
      </c>
      <c r="M50" s="160">
        <f t="shared" ref="M50:M60" si="2">ROUND(J50*L50,2)</f>
        <v>22029.599999999999</v>
      </c>
      <c r="N50" s="159">
        <v>130</v>
      </c>
      <c r="O50" s="160">
        <f t="shared" ref="O50:O60" si="3">ROUND(J50*N50,2)</f>
        <v>10452</v>
      </c>
      <c r="P50" s="160">
        <f t="shared" ref="P50:P60" si="4">ROUND(M50+O50,2)</f>
        <v>32481.599999999999</v>
      </c>
      <c r="Q50" s="161"/>
      <c r="R50" s="162"/>
    </row>
    <row r="51" spans="1:18" ht="24.95" customHeight="1">
      <c r="A51" s="164"/>
      <c r="B51" s="153">
        <v>2.2000000000000002</v>
      </c>
      <c r="C51" s="165" t="s">
        <v>670</v>
      </c>
      <c r="D51" s="155">
        <v>1.2</v>
      </c>
      <c r="E51" s="155">
        <v>2.4</v>
      </c>
      <c r="F51" s="155">
        <v>1</v>
      </c>
      <c r="G51" s="156">
        <v>3</v>
      </c>
      <c r="H51" s="155">
        <f t="shared" si="0"/>
        <v>2.88</v>
      </c>
      <c r="I51" s="157">
        <f t="shared" si="1"/>
        <v>8.64</v>
      </c>
      <c r="J51" s="219">
        <f>G51</f>
        <v>3</v>
      </c>
      <c r="K51" s="158" t="s">
        <v>35</v>
      </c>
      <c r="L51" s="160">
        <f>ROUNDUP(H51*10.76*(68+15+60+100),-2)</f>
        <v>7600</v>
      </c>
      <c r="M51" s="160">
        <f t="shared" si="2"/>
        <v>22800</v>
      </c>
      <c r="N51" s="160">
        <v>0</v>
      </c>
      <c r="O51" s="160">
        <f t="shared" si="3"/>
        <v>0</v>
      </c>
      <c r="P51" s="160">
        <f t="shared" si="4"/>
        <v>22800</v>
      </c>
      <c r="Q51" s="161" t="s">
        <v>625</v>
      </c>
      <c r="R51" s="162"/>
    </row>
    <row r="52" spans="1:18" ht="24.95" customHeight="1">
      <c r="A52" s="164"/>
      <c r="B52" s="153">
        <v>2.2999999999999998</v>
      </c>
      <c r="C52" s="165" t="s">
        <v>658</v>
      </c>
      <c r="D52" s="155">
        <v>3.6</v>
      </c>
      <c r="E52" s="155">
        <v>1</v>
      </c>
      <c r="F52" s="155">
        <v>2.2000000000000002</v>
      </c>
      <c r="G52" s="156">
        <v>9</v>
      </c>
      <c r="H52" s="155">
        <f t="shared" si="0"/>
        <v>7.9200000000000008</v>
      </c>
      <c r="I52" s="157">
        <f t="shared" si="1"/>
        <v>71.28</v>
      </c>
      <c r="J52" s="219">
        <f t="shared" ref="J52:J59" si="5">G52</f>
        <v>9</v>
      </c>
      <c r="K52" s="158" t="s">
        <v>35</v>
      </c>
      <c r="L52" s="159">
        <f>ROUNDUP(2300*H52,-2)</f>
        <v>18300</v>
      </c>
      <c r="M52" s="160">
        <f t="shared" si="2"/>
        <v>164700</v>
      </c>
      <c r="N52" s="159">
        <v>0</v>
      </c>
      <c r="O52" s="160">
        <f t="shared" si="3"/>
        <v>0</v>
      </c>
      <c r="P52" s="160">
        <f t="shared" si="4"/>
        <v>164700</v>
      </c>
      <c r="Q52" s="161" t="s">
        <v>625</v>
      </c>
      <c r="R52" s="162"/>
    </row>
    <row r="53" spans="1:18" ht="24.95" customHeight="1">
      <c r="A53" s="164"/>
      <c r="B53" s="153">
        <v>2.4</v>
      </c>
      <c r="C53" s="165" t="s">
        <v>705</v>
      </c>
      <c r="D53" s="155">
        <v>5.5</v>
      </c>
      <c r="E53" s="155">
        <v>1</v>
      </c>
      <c r="F53" s="155">
        <v>2.2000000000000002</v>
      </c>
      <c r="G53" s="156">
        <v>1</v>
      </c>
      <c r="H53" s="155">
        <f t="shared" si="0"/>
        <v>12.100000000000001</v>
      </c>
      <c r="I53" s="157">
        <f t="shared" si="1"/>
        <v>12.100000000000001</v>
      </c>
      <c r="J53" s="219">
        <f t="shared" si="5"/>
        <v>1</v>
      </c>
      <c r="K53" s="158" t="s">
        <v>35</v>
      </c>
      <c r="L53" s="159">
        <f>ROUNDUP(2300*H53,-2)</f>
        <v>27900</v>
      </c>
      <c r="M53" s="160">
        <f t="shared" si="2"/>
        <v>27900</v>
      </c>
      <c r="N53" s="159">
        <v>0</v>
      </c>
      <c r="O53" s="160">
        <f t="shared" si="3"/>
        <v>0</v>
      </c>
      <c r="P53" s="160">
        <f t="shared" si="4"/>
        <v>27900</v>
      </c>
      <c r="Q53" s="161" t="s">
        <v>625</v>
      </c>
      <c r="R53" s="162"/>
    </row>
    <row r="54" spans="1:18" ht="24.95" customHeight="1">
      <c r="A54" s="164"/>
      <c r="B54" s="153">
        <v>2.5</v>
      </c>
      <c r="C54" s="165" t="s">
        <v>652</v>
      </c>
      <c r="D54" s="155">
        <v>1.9</v>
      </c>
      <c r="E54" s="155">
        <v>1</v>
      </c>
      <c r="F54" s="155">
        <v>2.95</v>
      </c>
      <c r="G54" s="156">
        <v>1</v>
      </c>
      <c r="H54" s="155">
        <f t="shared" si="0"/>
        <v>5.6050000000000004</v>
      </c>
      <c r="I54" s="157">
        <f t="shared" si="1"/>
        <v>5.6050000000000004</v>
      </c>
      <c r="J54" s="219">
        <f t="shared" si="5"/>
        <v>1</v>
      </c>
      <c r="K54" s="158" t="s">
        <v>35</v>
      </c>
      <c r="L54" s="159">
        <f>ROUNDUP(3680*H54,-2)</f>
        <v>20700</v>
      </c>
      <c r="M54" s="160">
        <f t="shared" si="2"/>
        <v>20700</v>
      </c>
      <c r="N54" s="159">
        <v>0</v>
      </c>
      <c r="O54" s="160">
        <f t="shared" si="3"/>
        <v>0</v>
      </c>
      <c r="P54" s="160">
        <f t="shared" si="4"/>
        <v>20700</v>
      </c>
      <c r="Q54" s="161" t="s">
        <v>625</v>
      </c>
      <c r="R54" s="162"/>
    </row>
    <row r="55" spans="1:18" ht="24.95" customHeight="1">
      <c r="A55" s="164"/>
      <c r="B55" s="153">
        <v>2.6</v>
      </c>
      <c r="C55" s="165" t="s">
        <v>659</v>
      </c>
      <c r="D55" s="155">
        <v>2.1</v>
      </c>
      <c r="E55" s="155">
        <v>1</v>
      </c>
      <c r="F55" s="155">
        <v>2.95</v>
      </c>
      <c r="G55" s="156">
        <v>1</v>
      </c>
      <c r="H55" s="155">
        <f t="shared" si="0"/>
        <v>6.1950000000000003</v>
      </c>
      <c r="I55" s="157">
        <f t="shared" si="1"/>
        <v>6.1950000000000003</v>
      </c>
      <c r="J55" s="219">
        <f t="shared" si="5"/>
        <v>1</v>
      </c>
      <c r="K55" s="158" t="s">
        <v>35</v>
      </c>
      <c r="L55" s="159">
        <f>ROUNDUP(2000*H55,-2)</f>
        <v>12400</v>
      </c>
      <c r="M55" s="160">
        <f t="shared" si="2"/>
        <v>12400</v>
      </c>
      <c r="N55" s="159">
        <v>0</v>
      </c>
      <c r="O55" s="160">
        <f t="shared" si="3"/>
        <v>0</v>
      </c>
      <c r="P55" s="160">
        <f t="shared" si="4"/>
        <v>12400</v>
      </c>
      <c r="Q55" s="161" t="s">
        <v>625</v>
      </c>
      <c r="R55" s="162"/>
    </row>
    <row r="56" spans="1:18" ht="24.95" customHeight="1">
      <c r="A56" s="164"/>
      <c r="B56" s="153">
        <v>2.7</v>
      </c>
      <c r="C56" s="165" t="s">
        <v>660</v>
      </c>
      <c r="D56" s="155">
        <v>2</v>
      </c>
      <c r="E56" s="155">
        <v>1</v>
      </c>
      <c r="F56" s="155">
        <v>2.95</v>
      </c>
      <c r="G56" s="156">
        <v>6</v>
      </c>
      <c r="H56" s="155">
        <f t="shared" si="0"/>
        <v>5.9</v>
      </c>
      <c r="I56" s="157">
        <f t="shared" si="1"/>
        <v>35.400000000000006</v>
      </c>
      <c r="J56" s="219">
        <f t="shared" si="5"/>
        <v>6</v>
      </c>
      <c r="K56" s="158" t="s">
        <v>35</v>
      </c>
      <c r="L56" s="159">
        <f>ROUNDUP(2000*H56,-2)</f>
        <v>11800</v>
      </c>
      <c r="M56" s="160">
        <f t="shared" si="2"/>
        <v>70800</v>
      </c>
      <c r="N56" s="159">
        <v>0</v>
      </c>
      <c r="O56" s="160">
        <f t="shared" si="3"/>
        <v>0</v>
      </c>
      <c r="P56" s="160">
        <f t="shared" si="4"/>
        <v>70800</v>
      </c>
      <c r="Q56" s="161" t="s">
        <v>625</v>
      </c>
      <c r="R56" s="162"/>
    </row>
    <row r="57" spans="1:18" ht="24.95" customHeight="1">
      <c r="A57" s="164"/>
      <c r="B57" s="153">
        <v>2.8</v>
      </c>
      <c r="C57" s="165" t="s">
        <v>661</v>
      </c>
      <c r="D57" s="155">
        <v>1.05</v>
      </c>
      <c r="E57" s="155">
        <v>1</v>
      </c>
      <c r="F57" s="155">
        <v>2.95</v>
      </c>
      <c r="G57" s="156">
        <v>2</v>
      </c>
      <c r="H57" s="155">
        <f t="shared" si="0"/>
        <v>3.0975000000000001</v>
      </c>
      <c r="I57" s="155">
        <f t="shared" si="1"/>
        <v>6.1950000000000003</v>
      </c>
      <c r="J57" s="219">
        <v>2</v>
      </c>
      <c r="K57" s="158" t="s">
        <v>35</v>
      </c>
      <c r="L57" s="159">
        <f>ROUNDUP(2000*H57,-2)</f>
        <v>6200</v>
      </c>
      <c r="M57" s="160">
        <f t="shared" si="2"/>
        <v>12400</v>
      </c>
      <c r="N57" s="159">
        <v>0</v>
      </c>
      <c r="O57" s="160">
        <f t="shared" si="3"/>
        <v>0</v>
      </c>
      <c r="P57" s="160">
        <f t="shared" si="4"/>
        <v>12400</v>
      </c>
      <c r="Q57" s="169" t="s">
        <v>625</v>
      </c>
      <c r="R57" s="162"/>
    </row>
    <row r="58" spans="1:18" ht="24.95" customHeight="1">
      <c r="A58" s="164"/>
      <c r="B58" s="153">
        <v>2.9</v>
      </c>
      <c r="C58" s="165" t="s">
        <v>662</v>
      </c>
      <c r="D58" s="155">
        <v>0.85</v>
      </c>
      <c r="E58" s="155">
        <v>1</v>
      </c>
      <c r="F58" s="155">
        <v>2.95</v>
      </c>
      <c r="G58" s="156">
        <v>2</v>
      </c>
      <c r="H58" s="155">
        <f t="shared" si="0"/>
        <v>2.5075000000000003</v>
      </c>
      <c r="I58" s="155">
        <f t="shared" si="1"/>
        <v>5.0150000000000006</v>
      </c>
      <c r="J58" s="219">
        <f t="shared" si="5"/>
        <v>2</v>
      </c>
      <c r="K58" s="158" t="s">
        <v>35</v>
      </c>
      <c r="L58" s="159">
        <f>ROUNDUP(2000*H58,-2)</f>
        <v>5100</v>
      </c>
      <c r="M58" s="160">
        <f t="shared" si="2"/>
        <v>10200</v>
      </c>
      <c r="N58" s="159">
        <v>0</v>
      </c>
      <c r="O58" s="160">
        <f t="shared" si="3"/>
        <v>0</v>
      </c>
      <c r="P58" s="160">
        <f t="shared" si="4"/>
        <v>10200</v>
      </c>
      <c r="Q58" s="169" t="s">
        <v>625</v>
      </c>
      <c r="R58" s="162"/>
    </row>
    <row r="59" spans="1:18" ht="24.95" customHeight="1">
      <c r="A59" s="164"/>
      <c r="B59" s="186">
        <v>2.1</v>
      </c>
      <c r="C59" s="165" t="s">
        <v>663</v>
      </c>
      <c r="D59" s="155">
        <v>1</v>
      </c>
      <c r="E59" s="155">
        <v>5</v>
      </c>
      <c r="F59" s="155">
        <v>1.8</v>
      </c>
      <c r="G59" s="156">
        <v>1</v>
      </c>
      <c r="H59" s="155">
        <f t="shared" si="0"/>
        <v>9</v>
      </c>
      <c r="I59" s="155">
        <f t="shared" si="1"/>
        <v>9</v>
      </c>
      <c r="J59" s="219">
        <f t="shared" si="5"/>
        <v>1</v>
      </c>
      <c r="K59" s="158" t="s">
        <v>35</v>
      </c>
      <c r="L59" s="159">
        <f>ROUNDUP(10.76*32*H59,-2)</f>
        <v>3100</v>
      </c>
      <c r="M59" s="160">
        <f t="shared" si="2"/>
        <v>3100</v>
      </c>
      <c r="N59" s="159">
        <f>L59*0.3</f>
        <v>930</v>
      </c>
      <c r="O59" s="160">
        <f t="shared" si="3"/>
        <v>930</v>
      </c>
      <c r="P59" s="160">
        <f t="shared" si="4"/>
        <v>4030</v>
      </c>
      <c r="Q59" s="169"/>
      <c r="R59" s="162"/>
    </row>
    <row r="60" spans="1:18" ht="24.95" customHeight="1">
      <c r="A60" s="164"/>
      <c r="B60" s="153">
        <v>2.11</v>
      </c>
      <c r="C60" s="165" t="s">
        <v>653</v>
      </c>
      <c r="D60" s="155">
        <v>1</v>
      </c>
      <c r="E60" s="155">
        <v>7.4</v>
      </c>
      <c r="F60" s="155">
        <v>3</v>
      </c>
      <c r="G60" s="156">
        <v>1</v>
      </c>
      <c r="H60" s="155">
        <f t="shared" si="0"/>
        <v>22.200000000000003</v>
      </c>
      <c r="I60" s="155">
        <f t="shared" si="1"/>
        <v>22.200000000000003</v>
      </c>
      <c r="J60" s="206">
        <f>J50*2</f>
        <v>160.79999999999998</v>
      </c>
      <c r="K60" s="158" t="s">
        <v>83</v>
      </c>
      <c r="L60" s="159">
        <v>46</v>
      </c>
      <c r="M60" s="160">
        <f t="shared" si="2"/>
        <v>7396.8</v>
      </c>
      <c r="N60" s="159">
        <v>30</v>
      </c>
      <c r="O60" s="160">
        <f t="shared" si="3"/>
        <v>4824</v>
      </c>
      <c r="P60" s="160">
        <f t="shared" si="4"/>
        <v>12220.8</v>
      </c>
      <c r="Q60" s="169"/>
      <c r="R60" s="162"/>
    </row>
    <row r="61" spans="1:18" ht="24.95" customHeight="1">
      <c r="A61" s="164"/>
      <c r="B61" s="153">
        <v>2.12</v>
      </c>
      <c r="C61" s="165" t="s">
        <v>712</v>
      </c>
      <c r="D61" s="155">
        <v>1</v>
      </c>
      <c r="E61" s="155">
        <v>7.4</v>
      </c>
      <c r="F61" s="155">
        <v>3</v>
      </c>
      <c r="G61" s="156">
        <v>1</v>
      </c>
      <c r="H61" s="155">
        <f>D61*E61*F61</f>
        <v>22.200000000000003</v>
      </c>
      <c r="I61" s="155">
        <f>G61*H61</f>
        <v>22.200000000000003</v>
      </c>
      <c r="J61" s="206">
        <v>326.76</v>
      </c>
      <c r="K61" s="158" t="s">
        <v>83</v>
      </c>
      <c r="L61" s="207" t="e">
        <f>'แบบปร.4.1.1 โรงอาหาร'!#REF!</f>
        <v>#REF!</v>
      </c>
      <c r="M61" s="160" t="e">
        <f>ROUND(J61*L61,2)</f>
        <v>#REF!</v>
      </c>
      <c r="N61" s="159">
        <v>70</v>
      </c>
      <c r="O61" s="160">
        <f>ROUND(J61*N61,2)</f>
        <v>22873.200000000001</v>
      </c>
      <c r="P61" s="160" t="e">
        <f>ROUND(M61+O61,2)</f>
        <v>#REF!</v>
      </c>
      <c r="Q61" s="169"/>
      <c r="R61" s="162"/>
    </row>
    <row r="62" spans="1:18" ht="24.95" customHeight="1">
      <c r="A62" s="164"/>
      <c r="B62" s="153">
        <v>2.13</v>
      </c>
      <c r="C62" s="165" t="s">
        <v>713</v>
      </c>
      <c r="D62" s="155"/>
      <c r="E62" s="155"/>
      <c r="F62" s="155"/>
      <c r="G62" s="156"/>
      <c r="H62" s="155"/>
      <c r="I62" s="155"/>
      <c r="J62" s="206">
        <f>91.4-23.6</f>
        <v>67.800000000000011</v>
      </c>
      <c r="K62" s="158" t="s">
        <v>179</v>
      </c>
      <c r="L62" s="207" t="e">
        <f>'แบบปร.4.1.1 โรงอาหาร'!#REF!</f>
        <v>#REF!</v>
      </c>
      <c r="M62" s="160" t="e">
        <f>ROUND(J62*L62,2)</f>
        <v>#REF!</v>
      </c>
      <c r="N62" s="159">
        <v>40</v>
      </c>
      <c r="O62" s="160">
        <f>ROUND(J62*N62,2)</f>
        <v>2712</v>
      </c>
      <c r="P62" s="160" t="e">
        <f>ROUND(M62+O62,2)</f>
        <v>#REF!</v>
      </c>
      <c r="Q62" s="169"/>
      <c r="R62" s="162"/>
    </row>
    <row r="63" spans="1:18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  <c r="R63" s="162"/>
    </row>
    <row r="64" spans="1:18" ht="24.95" customHeight="1">
      <c r="A64" s="164"/>
      <c r="B64" s="153"/>
      <c r="C64" s="165"/>
      <c r="D64" s="155"/>
      <c r="E64" s="155"/>
      <c r="F64" s="155"/>
      <c r="G64" s="156"/>
      <c r="H64" s="155"/>
      <c r="I64" s="155"/>
      <c r="J64" s="158"/>
      <c r="K64" s="158"/>
      <c r="L64" s="159"/>
      <c r="M64" s="160"/>
      <c r="N64" s="159"/>
      <c r="O64" s="160"/>
      <c r="P64" s="160"/>
      <c r="Q64" s="169"/>
      <c r="R64" s="162"/>
    </row>
    <row r="65" spans="1:18" ht="24.95" customHeight="1">
      <c r="A65" s="164"/>
      <c r="B65" s="153"/>
      <c r="C65" s="165"/>
      <c r="D65" s="155"/>
      <c r="E65" s="155"/>
      <c r="F65" s="155"/>
      <c r="G65" s="156"/>
      <c r="H65" s="155"/>
      <c r="I65" s="155"/>
      <c r="J65" s="158"/>
      <c r="K65" s="158"/>
      <c r="L65" s="159"/>
      <c r="M65" s="160"/>
      <c r="N65" s="159"/>
      <c r="O65" s="160"/>
      <c r="P65" s="160"/>
      <c r="Q65" s="169"/>
      <c r="R65" s="162"/>
    </row>
    <row r="66" spans="1:18" ht="24.95" customHeight="1">
      <c r="A66" s="164"/>
      <c r="B66" s="153"/>
      <c r="C66" s="165"/>
      <c r="D66" s="155"/>
      <c r="E66" s="155"/>
      <c r="F66" s="155"/>
      <c r="G66" s="156"/>
      <c r="H66" s="155"/>
      <c r="I66" s="155"/>
      <c r="J66" s="158"/>
      <c r="K66" s="158"/>
      <c r="L66" s="159"/>
      <c r="M66" s="160"/>
      <c r="N66" s="159"/>
      <c r="O66" s="160"/>
      <c r="P66" s="160"/>
      <c r="Q66" s="169"/>
      <c r="R66" s="162"/>
    </row>
    <row r="67" spans="1:18" ht="24.95" customHeight="1">
      <c r="A67" s="164"/>
      <c r="B67" s="153"/>
      <c r="C67" s="165"/>
      <c r="D67" s="155"/>
      <c r="E67" s="155"/>
      <c r="F67" s="155"/>
      <c r="G67" s="156"/>
      <c r="H67" s="155"/>
      <c r="I67" s="155"/>
      <c r="J67" s="158"/>
      <c r="K67" s="158"/>
      <c r="L67" s="159"/>
      <c r="M67" s="160"/>
      <c r="N67" s="159"/>
      <c r="O67" s="160"/>
      <c r="P67" s="160"/>
      <c r="Q67" s="169"/>
      <c r="R67" s="162"/>
    </row>
    <row r="68" spans="1:18" ht="24.95" customHeight="1">
      <c r="A68" s="170"/>
      <c r="B68" s="171"/>
      <c r="C68" s="172" t="str">
        <f>"รวมราคา  " &amp;   A49 &amp; C49</f>
        <v>รวมราคา  2งานต่อเติมห้องพักอาจารย์คณะครุศาสตร์ อาคาร B</v>
      </c>
      <c r="D68" s="173"/>
      <c r="E68" s="173"/>
      <c r="F68" s="173"/>
      <c r="G68" s="174"/>
      <c r="H68" s="173"/>
      <c r="I68" s="173"/>
      <c r="J68" s="175"/>
      <c r="K68" s="175"/>
      <c r="L68" s="176"/>
      <c r="M68" s="177" t="e">
        <f>SUM(M50:M66)</f>
        <v>#REF!</v>
      </c>
      <c r="N68" s="176"/>
      <c r="O68" s="177">
        <f>SUM(O50:O66)</f>
        <v>41791.199999999997</v>
      </c>
      <c r="P68" s="177" t="e">
        <f>ROUND(M68+O68,2)</f>
        <v>#REF!</v>
      </c>
      <c r="Q68" s="178"/>
      <c r="R68" s="162"/>
    </row>
    <row r="69" spans="1:18" ht="24.95" customHeight="1">
      <c r="A69" s="152">
        <v>3</v>
      </c>
      <c r="B69" s="153"/>
      <c r="C69" s="181" t="s">
        <v>701</v>
      </c>
      <c r="D69" s="155"/>
      <c r="E69" s="155"/>
      <c r="F69" s="155"/>
      <c r="G69" s="156"/>
      <c r="H69" s="155"/>
      <c r="I69" s="157"/>
      <c r="J69" s="158"/>
      <c r="K69" s="158"/>
      <c r="L69" s="159"/>
      <c r="M69" s="160"/>
      <c r="N69" s="159"/>
      <c r="O69" s="160"/>
      <c r="P69" s="160"/>
      <c r="Q69" s="161"/>
    </row>
    <row r="70" spans="1:18" ht="24.95" customHeight="1">
      <c r="A70" s="164"/>
      <c r="B70" s="153">
        <v>3.1</v>
      </c>
      <c r="C70" s="208" t="s">
        <v>671</v>
      </c>
      <c r="D70" s="155">
        <v>1</v>
      </c>
      <c r="E70" s="155">
        <v>7.4</v>
      </c>
      <c r="F70" s="155">
        <v>3</v>
      </c>
      <c r="G70" s="156">
        <v>1</v>
      </c>
      <c r="H70" s="155">
        <f t="shared" ref="H70:H76" si="6">D70*E70*F70</f>
        <v>22.200000000000003</v>
      </c>
      <c r="I70" s="157">
        <f t="shared" ref="I70:I76" si="7">G70*H70</f>
        <v>22.200000000000003</v>
      </c>
      <c r="J70" s="183"/>
      <c r="K70" s="184"/>
      <c r="L70" s="185"/>
      <c r="M70" s="185"/>
      <c r="N70" s="185"/>
      <c r="O70" s="185"/>
      <c r="P70" s="185"/>
      <c r="Q70" s="161"/>
    </row>
    <row r="71" spans="1:18" ht="24.95" customHeight="1">
      <c r="A71" s="164"/>
      <c r="B71" s="153" t="s">
        <v>672</v>
      </c>
      <c r="C71" s="182" t="s">
        <v>673</v>
      </c>
      <c r="D71" s="155">
        <v>1.2</v>
      </c>
      <c r="E71" s="155">
        <v>2.4</v>
      </c>
      <c r="F71" s="155">
        <v>1</v>
      </c>
      <c r="G71" s="156">
        <v>3</v>
      </c>
      <c r="H71" s="155">
        <f t="shared" si="6"/>
        <v>2.88</v>
      </c>
      <c r="I71" s="157">
        <f t="shared" si="7"/>
        <v>8.64</v>
      </c>
      <c r="J71" s="219">
        <v>1</v>
      </c>
      <c r="K71" s="184" t="s">
        <v>647</v>
      </c>
      <c r="L71" s="185">
        <v>2228</v>
      </c>
      <c r="M71" s="185">
        <f>ROUND(J71*L71,2)</f>
        <v>2228</v>
      </c>
      <c r="N71" s="185"/>
      <c r="O71" s="185">
        <f>ROUND(J71*N71,2)</f>
        <v>0</v>
      </c>
      <c r="P71" s="185">
        <f>ROUND(M71+O71,2)</f>
        <v>2228</v>
      </c>
      <c r="Q71" s="161" t="s">
        <v>625</v>
      </c>
    </row>
    <row r="72" spans="1:18" ht="24.95" customHeight="1">
      <c r="A72" s="164"/>
      <c r="B72" s="153" t="s">
        <v>677</v>
      </c>
      <c r="C72" s="182" t="s">
        <v>674</v>
      </c>
      <c r="D72" s="155">
        <v>3.6</v>
      </c>
      <c r="E72" s="155">
        <v>1</v>
      </c>
      <c r="F72" s="155">
        <v>2.2000000000000002</v>
      </c>
      <c r="G72" s="156">
        <v>11</v>
      </c>
      <c r="H72" s="155">
        <f t="shared" si="6"/>
        <v>7.9200000000000008</v>
      </c>
      <c r="I72" s="157">
        <f t="shared" si="7"/>
        <v>87.12</v>
      </c>
      <c r="J72" s="219">
        <v>21</v>
      </c>
      <c r="K72" s="184" t="s">
        <v>35</v>
      </c>
      <c r="L72" s="185">
        <v>839</v>
      </c>
      <c r="M72" s="185">
        <f>ROUND(J72*L72,2)</f>
        <v>17619</v>
      </c>
      <c r="N72" s="185"/>
      <c r="O72" s="185">
        <f>ROUND(J72*N72,2)</f>
        <v>0</v>
      </c>
      <c r="P72" s="185">
        <f>ROUND(M72+O72,2)</f>
        <v>17619</v>
      </c>
      <c r="Q72" s="161" t="s">
        <v>625</v>
      </c>
    </row>
    <row r="73" spans="1:18" ht="24.95" customHeight="1">
      <c r="A73" s="164"/>
      <c r="B73" s="153" t="s">
        <v>678</v>
      </c>
      <c r="C73" s="182" t="s">
        <v>675</v>
      </c>
      <c r="D73" s="155">
        <v>5.6</v>
      </c>
      <c r="E73" s="155">
        <v>1</v>
      </c>
      <c r="F73" s="155">
        <v>2.2000000000000002</v>
      </c>
      <c r="G73" s="156">
        <v>1</v>
      </c>
      <c r="H73" s="155">
        <f t="shared" si="6"/>
        <v>12.32</v>
      </c>
      <c r="I73" s="157">
        <f t="shared" si="7"/>
        <v>12.32</v>
      </c>
      <c r="J73" s="219">
        <v>21</v>
      </c>
      <c r="K73" s="184" t="s">
        <v>35</v>
      </c>
      <c r="L73" s="185">
        <v>670</v>
      </c>
      <c r="M73" s="185">
        <f>ROUND(J73*L73,2)</f>
        <v>14070</v>
      </c>
      <c r="N73" s="185"/>
      <c r="O73" s="185">
        <f>ROUND(J73*N73,2)</f>
        <v>0</v>
      </c>
      <c r="P73" s="185">
        <f>ROUND(M73+O73,2)</f>
        <v>14070</v>
      </c>
      <c r="Q73" s="161" t="s">
        <v>625</v>
      </c>
    </row>
    <row r="74" spans="1:18" ht="24.95" customHeight="1">
      <c r="A74" s="164"/>
      <c r="B74" s="153" t="s">
        <v>679</v>
      </c>
      <c r="C74" s="182" t="s">
        <v>676</v>
      </c>
      <c r="D74" s="155">
        <v>1.9</v>
      </c>
      <c r="E74" s="155">
        <v>1</v>
      </c>
      <c r="F74" s="155">
        <v>2.95</v>
      </c>
      <c r="G74" s="156">
        <v>1</v>
      </c>
      <c r="H74" s="155">
        <f t="shared" si="6"/>
        <v>5.6050000000000004</v>
      </c>
      <c r="I74" s="157">
        <f t="shared" si="7"/>
        <v>5.6050000000000004</v>
      </c>
      <c r="J74" s="219">
        <v>1</v>
      </c>
      <c r="K74" s="184" t="s">
        <v>0</v>
      </c>
      <c r="L74" s="185">
        <f>SUM(M71:M73)*0.1</f>
        <v>3391.7000000000003</v>
      </c>
      <c r="M74" s="185">
        <f>ROUND(J74*L74,2)</f>
        <v>3391.7</v>
      </c>
      <c r="N74" s="185"/>
      <c r="O74" s="185">
        <f>ROUND(J74*N74,2)</f>
        <v>0</v>
      </c>
      <c r="P74" s="185">
        <f>ROUND(M74+O74,2)</f>
        <v>3391.7</v>
      </c>
      <c r="Q74" s="161" t="s">
        <v>625</v>
      </c>
    </row>
    <row r="75" spans="1:18" ht="24.95" customHeight="1">
      <c r="A75" s="164"/>
      <c r="B75" s="153">
        <v>3.2</v>
      </c>
      <c r="C75" s="208" t="s">
        <v>680</v>
      </c>
      <c r="D75" s="155">
        <v>1.42</v>
      </c>
      <c r="E75" s="155">
        <v>1</v>
      </c>
      <c r="F75" s="155">
        <v>2.95</v>
      </c>
      <c r="G75" s="156">
        <v>14</v>
      </c>
      <c r="H75" s="155">
        <f t="shared" si="6"/>
        <v>4.1890000000000001</v>
      </c>
      <c r="I75" s="157">
        <f t="shared" si="7"/>
        <v>58.646000000000001</v>
      </c>
      <c r="J75" s="219"/>
      <c r="K75" s="184"/>
      <c r="L75" s="185"/>
      <c r="M75" s="185"/>
      <c r="N75" s="185"/>
      <c r="O75" s="185"/>
      <c r="P75" s="185"/>
      <c r="Q75" s="161"/>
    </row>
    <row r="76" spans="1:18" ht="24.95" customHeight="1">
      <c r="A76" s="164"/>
      <c r="B76" s="153" t="s">
        <v>681</v>
      </c>
      <c r="C76" s="182" t="s">
        <v>682</v>
      </c>
      <c r="D76" s="155">
        <v>1</v>
      </c>
      <c r="E76" s="155">
        <v>7.4</v>
      </c>
      <c r="F76" s="155">
        <v>3</v>
      </c>
      <c r="G76" s="156">
        <v>1</v>
      </c>
      <c r="H76" s="155">
        <f t="shared" si="6"/>
        <v>22.200000000000003</v>
      </c>
      <c r="I76" s="157">
        <f t="shared" si="7"/>
        <v>22.200000000000003</v>
      </c>
      <c r="J76" s="219">
        <v>1</v>
      </c>
      <c r="K76" s="184" t="s">
        <v>700</v>
      </c>
      <c r="L76" s="185">
        <v>5260</v>
      </c>
      <c r="M76" s="185">
        <f>ROUND(J76*L76,2)</f>
        <v>5260</v>
      </c>
      <c r="N76" s="185"/>
      <c r="O76" s="185">
        <f>ROUND(J76*N76,2)</f>
        <v>0</v>
      </c>
      <c r="P76" s="185">
        <f>ROUND(M76+O76,2)</f>
        <v>5260</v>
      </c>
      <c r="Q76" s="161" t="s">
        <v>625</v>
      </c>
    </row>
    <row r="77" spans="1:18" ht="24.95" customHeight="1">
      <c r="A77" s="164"/>
      <c r="B77" s="153" t="s">
        <v>691</v>
      </c>
      <c r="C77" s="182" t="s">
        <v>676</v>
      </c>
      <c r="D77" s="155"/>
      <c r="E77" s="155"/>
      <c r="F77" s="155"/>
      <c r="G77" s="156"/>
      <c r="H77" s="155"/>
      <c r="I77" s="155"/>
      <c r="J77" s="219">
        <v>1</v>
      </c>
      <c r="K77" s="184" t="s">
        <v>0</v>
      </c>
      <c r="L77" s="185">
        <f>SUM(M76)*0.1</f>
        <v>526</v>
      </c>
      <c r="M77" s="185">
        <f>ROUND(J77*L77,2)</f>
        <v>526</v>
      </c>
      <c r="N77" s="185"/>
      <c r="O77" s="185">
        <f>ROUND(J77*N77,2)</f>
        <v>0</v>
      </c>
      <c r="P77" s="185">
        <f>ROUND(M77+O77,2)</f>
        <v>526</v>
      </c>
      <c r="Q77" s="169" t="s">
        <v>625</v>
      </c>
    </row>
    <row r="78" spans="1:18" ht="24.95" customHeight="1">
      <c r="A78" s="164"/>
      <c r="B78" s="153">
        <v>3.3</v>
      </c>
      <c r="C78" s="208" t="s">
        <v>683</v>
      </c>
      <c r="D78" s="155"/>
      <c r="E78" s="155"/>
      <c r="F78" s="155"/>
      <c r="G78" s="156"/>
      <c r="H78" s="155"/>
      <c r="I78" s="155"/>
      <c r="J78" s="217"/>
      <c r="K78" s="184"/>
      <c r="L78" s="185"/>
      <c r="M78" s="185"/>
      <c r="N78" s="185"/>
      <c r="O78" s="185"/>
      <c r="P78" s="185"/>
      <c r="Q78" s="169"/>
    </row>
    <row r="79" spans="1:18" ht="24.95" customHeight="1">
      <c r="A79" s="164"/>
      <c r="B79" s="186" t="s">
        <v>692</v>
      </c>
      <c r="C79" s="182" t="s">
        <v>684</v>
      </c>
      <c r="D79" s="155"/>
      <c r="E79" s="155"/>
      <c r="F79" s="155"/>
      <c r="G79" s="156"/>
      <c r="H79" s="155"/>
      <c r="I79" s="155"/>
      <c r="J79" s="217">
        <v>52</v>
      </c>
      <c r="K79" s="187" t="s">
        <v>102</v>
      </c>
      <c r="L79" s="185">
        <v>29.79</v>
      </c>
      <c r="M79" s="185">
        <f>ROUND(J79*L79,2)</f>
        <v>1549.08</v>
      </c>
      <c r="N79" s="185">
        <v>23</v>
      </c>
      <c r="O79" s="185">
        <f>ROUND(J79*N79,2)</f>
        <v>1196</v>
      </c>
      <c r="P79" s="185">
        <f>ROUND(M79+O79,2)</f>
        <v>2745.08</v>
      </c>
      <c r="Q79" s="169"/>
    </row>
    <row r="80" spans="1:18" ht="24.95" customHeight="1">
      <c r="A80" s="164"/>
      <c r="B80" s="153" t="s">
        <v>693</v>
      </c>
      <c r="C80" s="165" t="s">
        <v>685</v>
      </c>
      <c r="D80" s="155"/>
      <c r="E80" s="155"/>
      <c r="F80" s="155"/>
      <c r="G80" s="156"/>
      <c r="H80" s="155"/>
      <c r="I80" s="155"/>
      <c r="J80" s="217">
        <v>15</v>
      </c>
      <c r="K80" s="158" t="s">
        <v>102</v>
      </c>
      <c r="L80" s="159">
        <v>140</v>
      </c>
      <c r="M80" s="160">
        <f>ROUND(J80*L80,2)</f>
        <v>2100</v>
      </c>
      <c r="N80" s="159">
        <v>35</v>
      </c>
      <c r="O80" s="160">
        <f>ROUND(J80*N80,2)</f>
        <v>525</v>
      </c>
      <c r="P80" s="160">
        <f>ROUND(M80+O80,2)</f>
        <v>2625</v>
      </c>
      <c r="Q80" s="169"/>
    </row>
    <row r="81" spans="1:17" ht="24.95" customHeight="1">
      <c r="A81" s="164"/>
      <c r="B81" s="153" t="s">
        <v>694</v>
      </c>
      <c r="C81" s="165" t="s">
        <v>676</v>
      </c>
      <c r="D81" s="155"/>
      <c r="E81" s="155"/>
      <c r="F81" s="155"/>
      <c r="G81" s="156"/>
      <c r="H81" s="155"/>
      <c r="I81" s="155"/>
      <c r="J81" s="219">
        <v>1</v>
      </c>
      <c r="K81" s="158" t="s">
        <v>0</v>
      </c>
      <c r="L81" s="159">
        <f>SUM(M79:M80)*0.1</f>
        <v>364.90800000000002</v>
      </c>
      <c r="M81" s="160">
        <f>ROUND(J81*L81,2)</f>
        <v>364.91</v>
      </c>
      <c r="N81" s="159"/>
      <c r="O81" s="160">
        <f>ROUND(J81*N81,2)</f>
        <v>0</v>
      </c>
      <c r="P81" s="160">
        <f>ROUND(M81+O81,2)</f>
        <v>364.91</v>
      </c>
      <c r="Q81" s="169"/>
    </row>
    <row r="82" spans="1:17" ht="24.95" customHeight="1">
      <c r="A82" s="164"/>
      <c r="B82" s="153">
        <v>3.4</v>
      </c>
      <c r="C82" s="154" t="s">
        <v>686</v>
      </c>
      <c r="D82" s="155"/>
      <c r="E82" s="155"/>
      <c r="F82" s="155"/>
      <c r="G82" s="156"/>
      <c r="H82" s="155"/>
      <c r="I82" s="155"/>
      <c r="J82" s="217"/>
      <c r="K82" s="158"/>
      <c r="L82" s="159"/>
      <c r="M82" s="160"/>
      <c r="N82" s="159"/>
      <c r="O82" s="160"/>
      <c r="P82" s="160"/>
      <c r="Q82" s="169"/>
    </row>
    <row r="83" spans="1:17" ht="24.95" customHeight="1">
      <c r="A83" s="164"/>
      <c r="B83" s="153" t="s">
        <v>695</v>
      </c>
      <c r="C83" s="165" t="s">
        <v>687</v>
      </c>
      <c r="D83" s="155"/>
      <c r="E83" s="155"/>
      <c r="F83" s="155"/>
      <c r="G83" s="156"/>
      <c r="H83" s="155"/>
      <c r="I83" s="155"/>
      <c r="J83" s="217">
        <v>48</v>
      </c>
      <c r="K83" s="158" t="s">
        <v>102</v>
      </c>
      <c r="L83" s="159">
        <v>159.30000000000001</v>
      </c>
      <c r="M83" s="160">
        <f>ROUND(J83*L83,2)</f>
        <v>7646.4</v>
      </c>
      <c r="N83" s="159">
        <v>30</v>
      </c>
      <c r="O83" s="160">
        <f>ROUND(J83*N83,2)</f>
        <v>1440</v>
      </c>
      <c r="P83" s="160">
        <f>ROUND(M83+O83,2)</f>
        <v>9086.4</v>
      </c>
      <c r="Q83" s="169"/>
    </row>
    <row r="84" spans="1:17" ht="24.95" customHeight="1">
      <c r="A84" s="164"/>
      <c r="B84" s="153" t="s">
        <v>696</v>
      </c>
      <c r="C84" s="165" t="s">
        <v>688</v>
      </c>
      <c r="D84" s="155"/>
      <c r="E84" s="155"/>
      <c r="F84" s="155"/>
      <c r="G84" s="156"/>
      <c r="H84" s="155"/>
      <c r="I84" s="155"/>
      <c r="J84" s="217">
        <v>12</v>
      </c>
      <c r="K84" s="158" t="s">
        <v>102</v>
      </c>
      <c r="L84" s="159">
        <v>49.3</v>
      </c>
      <c r="M84" s="160">
        <f>ROUND(J84*L84,2)</f>
        <v>591.6</v>
      </c>
      <c r="N84" s="159">
        <v>16</v>
      </c>
      <c r="O84" s="160">
        <f>ROUND(J84*N84,2)</f>
        <v>192</v>
      </c>
      <c r="P84" s="160">
        <f>ROUND(M84+O84,2)</f>
        <v>783.6</v>
      </c>
      <c r="Q84" s="169"/>
    </row>
    <row r="85" spans="1:17" ht="24.95" customHeight="1">
      <c r="A85" s="164"/>
      <c r="B85" s="153" t="s">
        <v>697</v>
      </c>
      <c r="C85" s="165" t="s">
        <v>689</v>
      </c>
      <c r="D85" s="155"/>
      <c r="E85" s="155"/>
      <c r="F85" s="155"/>
      <c r="G85" s="156"/>
      <c r="H85" s="155"/>
      <c r="I85" s="155"/>
      <c r="J85" s="217">
        <v>248</v>
      </c>
      <c r="K85" s="158" t="s">
        <v>102</v>
      </c>
      <c r="L85" s="159">
        <v>17.2</v>
      </c>
      <c r="M85" s="160">
        <f>ROUND(J85*L85,2)</f>
        <v>4265.6000000000004</v>
      </c>
      <c r="N85" s="159">
        <v>10</v>
      </c>
      <c r="O85" s="160">
        <f>ROUND(J85*N85,2)</f>
        <v>2480</v>
      </c>
      <c r="P85" s="160">
        <f>ROUND(M85+O85,2)</f>
        <v>6745.6</v>
      </c>
      <c r="Q85" s="169"/>
    </row>
    <row r="86" spans="1:17" ht="24.95" customHeight="1">
      <c r="A86" s="164"/>
      <c r="B86" s="153" t="s">
        <v>698</v>
      </c>
      <c r="C86" s="165" t="s">
        <v>690</v>
      </c>
      <c r="D86" s="155"/>
      <c r="E86" s="155"/>
      <c r="F86" s="155"/>
      <c r="G86" s="156"/>
      <c r="H86" s="155"/>
      <c r="I86" s="155"/>
      <c r="J86" s="217">
        <v>62</v>
      </c>
      <c r="K86" s="158" t="s">
        <v>102</v>
      </c>
      <c r="L86" s="159">
        <v>3.5</v>
      </c>
      <c r="M86" s="160">
        <f>ROUND(J86*L86,2)</f>
        <v>217</v>
      </c>
      <c r="N86" s="159">
        <v>5</v>
      </c>
      <c r="O86" s="160">
        <f>ROUND(J86*N86,2)</f>
        <v>310</v>
      </c>
      <c r="P86" s="160">
        <f>ROUND(M86+O86,2)</f>
        <v>527</v>
      </c>
      <c r="Q86" s="169"/>
    </row>
    <row r="87" spans="1:17" ht="24.95" customHeight="1">
      <c r="A87" s="164"/>
      <c r="B87" s="153" t="s">
        <v>699</v>
      </c>
      <c r="C87" s="165" t="s">
        <v>676</v>
      </c>
      <c r="D87" s="155"/>
      <c r="E87" s="155"/>
      <c r="F87" s="155"/>
      <c r="G87" s="156"/>
      <c r="H87" s="155"/>
      <c r="I87" s="155"/>
      <c r="J87" s="219">
        <v>1</v>
      </c>
      <c r="K87" s="158" t="s">
        <v>0</v>
      </c>
      <c r="L87" s="159">
        <f>SUM(M83:M86)*0.05</f>
        <v>636.03000000000009</v>
      </c>
      <c r="M87" s="160">
        <f>ROUND(J87*L87,2)</f>
        <v>636.03</v>
      </c>
      <c r="N87" s="159"/>
      <c r="O87" s="160">
        <f>ROUND(J87*N87,2)</f>
        <v>0</v>
      </c>
      <c r="P87" s="160">
        <f>ROUND(M87+O87,2)</f>
        <v>636.03</v>
      </c>
      <c r="Q87" s="169"/>
    </row>
    <row r="88" spans="1:17" ht="24.95" customHeight="1">
      <c r="A88" s="170"/>
      <c r="B88" s="171"/>
      <c r="C88" s="172" t="str">
        <f>"รวมราคา  " &amp;   A69 &amp; C69</f>
        <v>รวมราคา  3งานระบบไฟฟ้าและสื่อสาร</v>
      </c>
      <c r="D88" s="173"/>
      <c r="E88" s="173"/>
      <c r="F88" s="173"/>
      <c r="G88" s="174"/>
      <c r="H88" s="173"/>
      <c r="I88" s="173"/>
      <c r="J88" s="175"/>
      <c r="K88" s="175"/>
      <c r="L88" s="176"/>
      <c r="M88" s="177">
        <f>SUM(M70:M87)</f>
        <v>60465.32</v>
      </c>
      <c r="N88" s="176"/>
      <c r="O88" s="177">
        <f>SUM(O70:O87)</f>
        <v>6143</v>
      </c>
      <c r="P88" s="177">
        <f>SUM(P70:P87)</f>
        <v>66608.320000000007</v>
      </c>
      <c r="Q88" s="178"/>
    </row>
    <row r="89" spans="1:17" ht="24.95" customHeight="1">
      <c r="A89" s="152">
        <v>4</v>
      </c>
      <c r="B89" s="153"/>
      <c r="C89" s="181" t="s">
        <v>723</v>
      </c>
      <c r="D89" s="155"/>
      <c r="E89" s="155"/>
      <c r="F89" s="155"/>
      <c r="G89" s="156"/>
      <c r="H89" s="155"/>
      <c r="I89" s="157"/>
      <c r="J89" s="158"/>
      <c r="K89" s="158"/>
      <c r="L89" s="159"/>
      <c r="M89" s="160"/>
      <c r="N89" s="159"/>
      <c r="O89" s="160"/>
      <c r="P89" s="160"/>
      <c r="Q89" s="161"/>
    </row>
    <row r="90" spans="1:17" ht="24.95" customHeight="1">
      <c r="A90" s="164"/>
      <c r="B90" s="153">
        <v>4.0999999999999996</v>
      </c>
      <c r="C90" s="211" t="s">
        <v>733</v>
      </c>
      <c r="D90" s="155"/>
      <c r="E90" s="155"/>
      <c r="F90" s="155"/>
      <c r="G90" s="156">
        <v>1</v>
      </c>
      <c r="H90" s="155">
        <f t="shared" ref="H90:H96" si="8">D90*E90*F90</f>
        <v>0</v>
      </c>
      <c r="I90" s="218">
        <v>1</v>
      </c>
      <c r="J90" s="158">
        <f>I90</f>
        <v>1</v>
      </c>
      <c r="K90" s="184" t="s">
        <v>35</v>
      </c>
      <c r="L90" s="221">
        <v>2020</v>
      </c>
      <c r="M90" s="160">
        <f>ROUND(J90*L90,2)</f>
        <v>2020</v>
      </c>
      <c r="N90" s="223">
        <v>750</v>
      </c>
      <c r="O90" s="160">
        <f>ROUND(J90*N90,2)</f>
        <v>750</v>
      </c>
      <c r="P90" s="160">
        <f>ROUND(M90+O90,2)</f>
        <v>2770</v>
      </c>
      <c r="Q90" s="161"/>
    </row>
    <row r="91" spans="1:17" ht="24.95" customHeight="1">
      <c r="A91" s="164"/>
      <c r="B91" s="153">
        <v>4.2</v>
      </c>
      <c r="C91" s="211" t="s">
        <v>734</v>
      </c>
      <c r="D91" s="155"/>
      <c r="E91" s="155"/>
      <c r="F91" s="155"/>
      <c r="G91" s="156">
        <v>3</v>
      </c>
      <c r="H91" s="155">
        <f t="shared" si="8"/>
        <v>0</v>
      </c>
      <c r="I91" s="218">
        <v>230</v>
      </c>
      <c r="J91" s="217">
        <f t="shared" ref="J91:J100" si="9">I91</f>
        <v>230</v>
      </c>
      <c r="K91" s="158" t="s">
        <v>102</v>
      </c>
      <c r="L91" s="222">
        <v>272</v>
      </c>
      <c r="M91" s="160">
        <f t="shared" ref="M91:M100" si="10">ROUND(J91*L91,2)</f>
        <v>62560</v>
      </c>
      <c r="N91" s="223">
        <v>35</v>
      </c>
      <c r="O91" s="160">
        <f t="shared" ref="O91:O100" si="11">ROUND(J91*N91,2)</f>
        <v>8050</v>
      </c>
      <c r="P91" s="160">
        <f t="shared" ref="P91:P100" si="12">ROUND(M91+O91,2)</f>
        <v>70610</v>
      </c>
      <c r="Q91" s="161"/>
    </row>
    <row r="92" spans="1:17" ht="24.95" customHeight="1">
      <c r="A92" s="164"/>
      <c r="B92" s="153">
        <v>4.3</v>
      </c>
      <c r="C92" s="211" t="s">
        <v>724</v>
      </c>
      <c r="D92" s="155"/>
      <c r="E92" s="155"/>
      <c r="F92" s="155"/>
      <c r="G92" s="156">
        <v>11</v>
      </c>
      <c r="H92" s="155">
        <f t="shared" si="8"/>
        <v>0</v>
      </c>
      <c r="I92" s="218">
        <v>25</v>
      </c>
      <c r="J92" s="158">
        <f t="shared" si="9"/>
        <v>25</v>
      </c>
      <c r="K92" s="184" t="s">
        <v>35</v>
      </c>
      <c r="L92" s="222">
        <v>180</v>
      </c>
      <c r="M92" s="160">
        <f t="shared" si="10"/>
        <v>4500</v>
      </c>
      <c r="N92" s="223">
        <v>90</v>
      </c>
      <c r="O92" s="160">
        <f t="shared" si="11"/>
        <v>2250</v>
      </c>
      <c r="P92" s="160">
        <f t="shared" si="12"/>
        <v>6750</v>
      </c>
      <c r="Q92" s="161"/>
    </row>
    <row r="93" spans="1:17" ht="24.95" customHeight="1">
      <c r="A93" s="164"/>
      <c r="B93" s="153">
        <v>4.4000000000000004</v>
      </c>
      <c r="C93" s="211" t="s">
        <v>725</v>
      </c>
      <c r="D93" s="155"/>
      <c r="E93" s="155"/>
      <c r="F93" s="155"/>
      <c r="G93" s="156">
        <v>1</v>
      </c>
      <c r="H93" s="155">
        <f t="shared" si="8"/>
        <v>0</v>
      </c>
      <c r="I93" s="218">
        <v>1351</v>
      </c>
      <c r="J93" s="217">
        <f t="shared" si="9"/>
        <v>1351</v>
      </c>
      <c r="K93" s="158" t="s">
        <v>102</v>
      </c>
      <c r="L93" s="222">
        <v>9.35</v>
      </c>
      <c r="M93" s="160">
        <f t="shared" si="10"/>
        <v>12631.85</v>
      </c>
      <c r="N93" s="223">
        <v>6</v>
      </c>
      <c r="O93" s="160">
        <f t="shared" si="11"/>
        <v>8106</v>
      </c>
      <c r="P93" s="160">
        <f t="shared" si="12"/>
        <v>20737.849999999999</v>
      </c>
      <c r="Q93" s="161"/>
    </row>
    <row r="94" spans="1:17" ht="24.95" hidden="1" customHeight="1">
      <c r="A94" s="164"/>
      <c r="B94" s="153">
        <v>4.5</v>
      </c>
      <c r="C94" s="211" t="s">
        <v>726</v>
      </c>
      <c r="D94" s="155"/>
      <c r="E94" s="155"/>
      <c r="F94" s="155"/>
      <c r="G94" s="156">
        <v>1</v>
      </c>
      <c r="H94" s="155">
        <f t="shared" si="8"/>
        <v>0</v>
      </c>
      <c r="I94" s="218">
        <v>0</v>
      </c>
      <c r="J94" s="217">
        <f t="shared" si="9"/>
        <v>0</v>
      </c>
      <c r="K94" s="158" t="s">
        <v>102</v>
      </c>
      <c r="L94" s="222">
        <v>14.9</v>
      </c>
      <c r="M94" s="160">
        <f t="shared" si="10"/>
        <v>0</v>
      </c>
      <c r="N94" s="223">
        <v>20</v>
      </c>
      <c r="O94" s="160">
        <f t="shared" si="11"/>
        <v>0</v>
      </c>
      <c r="P94" s="160">
        <f t="shared" si="12"/>
        <v>0</v>
      </c>
      <c r="Q94" s="161"/>
    </row>
    <row r="95" spans="1:17" ht="24.95" customHeight="1">
      <c r="A95" s="164"/>
      <c r="B95" s="153">
        <v>4.5999999999999996</v>
      </c>
      <c r="C95" s="211" t="s">
        <v>727</v>
      </c>
      <c r="D95" s="155"/>
      <c r="E95" s="155"/>
      <c r="F95" s="155"/>
      <c r="G95" s="156">
        <v>14</v>
      </c>
      <c r="H95" s="155">
        <f t="shared" si="8"/>
        <v>0</v>
      </c>
      <c r="I95" s="218">
        <v>37</v>
      </c>
      <c r="J95" s="217">
        <f t="shared" si="9"/>
        <v>37</v>
      </c>
      <c r="K95" s="158" t="s">
        <v>102</v>
      </c>
      <c r="L95" s="222">
        <v>18</v>
      </c>
      <c r="M95" s="160">
        <f t="shared" si="10"/>
        <v>666</v>
      </c>
      <c r="N95" s="223">
        <v>23</v>
      </c>
      <c r="O95" s="160">
        <f t="shared" si="11"/>
        <v>851</v>
      </c>
      <c r="P95" s="160">
        <f t="shared" si="12"/>
        <v>1517</v>
      </c>
      <c r="Q95" s="161"/>
    </row>
    <row r="96" spans="1:17" ht="24.95" customHeight="1">
      <c r="A96" s="164"/>
      <c r="B96" s="153">
        <v>4.7</v>
      </c>
      <c r="C96" s="211" t="s">
        <v>728</v>
      </c>
      <c r="D96" s="155"/>
      <c r="E96" s="155"/>
      <c r="F96" s="155"/>
      <c r="G96" s="156">
        <v>1</v>
      </c>
      <c r="H96" s="155">
        <f t="shared" si="8"/>
        <v>0</v>
      </c>
      <c r="I96" s="218">
        <v>40</v>
      </c>
      <c r="J96" s="217">
        <f t="shared" si="9"/>
        <v>40</v>
      </c>
      <c r="K96" s="158" t="s">
        <v>102</v>
      </c>
      <c r="L96" s="222">
        <v>48</v>
      </c>
      <c r="M96" s="160">
        <f t="shared" si="10"/>
        <v>1920</v>
      </c>
      <c r="N96" s="223">
        <v>27</v>
      </c>
      <c r="O96" s="160">
        <f t="shared" si="11"/>
        <v>1080</v>
      </c>
      <c r="P96" s="160">
        <f t="shared" si="12"/>
        <v>3000</v>
      </c>
      <c r="Q96" s="161"/>
    </row>
    <row r="97" spans="1:17" ht="24.95" customHeight="1">
      <c r="A97" s="164"/>
      <c r="B97" s="153">
        <v>4.8</v>
      </c>
      <c r="C97" s="211" t="s">
        <v>729</v>
      </c>
      <c r="D97" s="155"/>
      <c r="E97" s="155"/>
      <c r="F97" s="155"/>
      <c r="G97" s="156"/>
      <c r="H97" s="155"/>
      <c r="I97" s="218">
        <v>50</v>
      </c>
      <c r="J97" s="217">
        <f t="shared" si="9"/>
        <v>50</v>
      </c>
      <c r="K97" s="158" t="s">
        <v>102</v>
      </c>
      <c r="L97" s="222">
        <v>88</v>
      </c>
      <c r="M97" s="160">
        <f t="shared" si="10"/>
        <v>4400</v>
      </c>
      <c r="N97" s="223">
        <v>35</v>
      </c>
      <c r="O97" s="160">
        <f t="shared" si="11"/>
        <v>1750</v>
      </c>
      <c r="P97" s="160">
        <f t="shared" si="12"/>
        <v>6150</v>
      </c>
      <c r="Q97" s="169"/>
    </row>
    <row r="98" spans="1:17" ht="24.95" customHeight="1">
      <c r="A98" s="164"/>
      <c r="B98" s="153">
        <v>4.9000000000000004</v>
      </c>
      <c r="C98" s="211" t="s">
        <v>730</v>
      </c>
      <c r="D98" s="155"/>
      <c r="E98" s="155"/>
      <c r="F98" s="155"/>
      <c r="G98" s="156"/>
      <c r="H98" s="155"/>
      <c r="I98" s="218">
        <v>40</v>
      </c>
      <c r="J98" s="217">
        <f t="shared" si="9"/>
        <v>40</v>
      </c>
      <c r="K98" s="158" t="s">
        <v>102</v>
      </c>
      <c r="L98" s="222">
        <v>43</v>
      </c>
      <c r="M98" s="160">
        <f t="shared" si="10"/>
        <v>1720</v>
      </c>
      <c r="N98" s="223">
        <v>30</v>
      </c>
      <c r="O98" s="160">
        <f t="shared" si="11"/>
        <v>1200</v>
      </c>
      <c r="P98" s="160">
        <f t="shared" si="12"/>
        <v>2920</v>
      </c>
      <c r="Q98" s="169"/>
    </row>
    <row r="99" spans="1:17" ht="24.95" customHeight="1">
      <c r="A99" s="164"/>
      <c r="B99" s="186">
        <v>4.0999999999999996</v>
      </c>
      <c r="C99" s="211" t="s">
        <v>731</v>
      </c>
      <c r="D99" s="155"/>
      <c r="E99" s="155"/>
      <c r="F99" s="155"/>
      <c r="G99" s="156"/>
      <c r="H99" s="155"/>
      <c r="I99" s="218">
        <v>1</v>
      </c>
      <c r="J99" s="158">
        <f t="shared" si="9"/>
        <v>1</v>
      </c>
      <c r="K99" s="158" t="s">
        <v>180</v>
      </c>
      <c r="L99" s="221">
        <v>3000</v>
      </c>
      <c r="M99" s="160">
        <f t="shared" si="10"/>
        <v>3000</v>
      </c>
      <c r="N99" s="223">
        <v>1000</v>
      </c>
      <c r="O99" s="160">
        <f t="shared" si="11"/>
        <v>1000</v>
      </c>
      <c r="P99" s="160">
        <f t="shared" si="12"/>
        <v>4000</v>
      </c>
      <c r="Q99" s="169"/>
    </row>
    <row r="100" spans="1:17" ht="24.95" customHeight="1">
      <c r="A100" s="164"/>
      <c r="B100" s="186">
        <v>4.1100000000000003</v>
      </c>
      <c r="C100" s="210" t="s">
        <v>732</v>
      </c>
      <c r="D100" s="155"/>
      <c r="E100" s="155"/>
      <c r="F100" s="155"/>
      <c r="G100" s="156"/>
      <c r="H100" s="155"/>
      <c r="I100" s="218">
        <v>1</v>
      </c>
      <c r="J100" s="158">
        <f t="shared" si="9"/>
        <v>1</v>
      </c>
      <c r="K100" s="158" t="s">
        <v>180</v>
      </c>
      <c r="L100" s="221">
        <v>10000</v>
      </c>
      <c r="M100" s="160">
        <f t="shared" si="10"/>
        <v>10000</v>
      </c>
      <c r="N100" s="223">
        <v>0</v>
      </c>
      <c r="O100" s="160">
        <f t="shared" si="11"/>
        <v>0</v>
      </c>
      <c r="P100" s="160">
        <f t="shared" si="12"/>
        <v>10000</v>
      </c>
      <c r="Q100" s="169"/>
    </row>
    <row r="101" spans="1:17" ht="24.95" customHeight="1">
      <c r="A101" s="164"/>
      <c r="B101" s="186"/>
      <c r="C101" s="210"/>
      <c r="D101" s="155"/>
      <c r="E101" s="155"/>
      <c r="F101" s="155"/>
      <c r="G101" s="156"/>
      <c r="H101" s="155"/>
      <c r="I101" s="212"/>
      <c r="J101" s="158"/>
      <c r="K101" s="158"/>
      <c r="L101" s="220"/>
      <c r="M101" s="160"/>
      <c r="N101" s="220"/>
      <c r="O101" s="160"/>
      <c r="P101" s="160"/>
      <c r="Q101" s="169"/>
    </row>
    <row r="102" spans="1:17" ht="24.95" customHeight="1">
      <c r="A102" s="164"/>
      <c r="B102" s="153"/>
      <c r="C102" s="154"/>
      <c r="D102" s="155"/>
      <c r="E102" s="155"/>
      <c r="F102" s="155"/>
      <c r="G102" s="156"/>
      <c r="H102" s="155"/>
      <c r="I102" s="155"/>
      <c r="J102" s="158"/>
      <c r="K102" s="158"/>
      <c r="L102" s="159"/>
      <c r="M102" s="160"/>
      <c r="N102" s="159"/>
      <c r="O102" s="160"/>
      <c r="P102" s="160"/>
      <c r="Q102" s="169"/>
    </row>
    <row r="103" spans="1:17" ht="24.95" customHeight="1">
      <c r="A103" s="164"/>
      <c r="B103" s="153"/>
      <c r="C103" s="165"/>
      <c r="D103" s="155"/>
      <c r="E103" s="155"/>
      <c r="F103" s="155"/>
      <c r="G103" s="156"/>
      <c r="H103" s="155"/>
      <c r="I103" s="155"/>
      <c r="J103" s="158"/>
      <c r="K103" s="158"/>
      <c r="L103" s="159"/>
      <c r="M103" s="160"/>
      <c r="N103" s="159"/>
      <c r="O103" s="160"/>
      <c r="P103" s="160"/>
      <c r="Q103" s="169"/>
    </row>
    <row r="104" spans="1:17" ht="24.95" customHeight="1">
      <c r="A104" s="164"/>
      <c r="B104" s="153"/>
      <c r="C104" s="165"/>
      <c r="D104" s="155"/>
      <c r="E104" s="155"/>
      <c r="F104" s="155"/>
      <c r="G104" s="156"/>
      <c r="H104" s="155"/>
      <c r="I104" s="155"/>
      <c r="J104" s="158"/>
      <c r="K104" s="158"/>
      <c r="L104" s="159"/>
      <c r="M104" s="160"/>
      <c r="N104" s="159"/>
      <c r="O104" s="160"/>
      <c r="P104" s="160"/>
      <c r="Q104" s="169"/>
    </row>
    <row r="105" spans="1:17" ht="24.95" customHeight="1">
      <c r="A105" s="164"/>
      <c r="B105" s="153"/>
      <c r="C105" s="165"/>
      <c r="D105" s="155"/>
      <c r="E105" s="155"/>
      <c r="F105" s="155"/>
      <c r="G105" s="156"/>
      <c r="H105" s="155"/>
      <c r="I105" s="155"/>
      <c r="J105" s="158"/>
      <c r="K105" s="158"/>
      <c r="L105" s="159"/>
      <c r="M105" s="160"/>
      <c r="N105" s="159"/>
      <c r="O105" s="160"/>
      <c r="P105" s="160"/>
      <c r="Q105" s="169"/>
    </row>
    <row r="106" spans="1:17" ht="24.95" customHeight="1">
      <c r="A106" s="164"/>
      <c r="B106" s="153"/>
      <c r="C106" s="165"/>
      <c r="D106" s="155"/>
      <c r="E106" s="155"/>
      <c r="F106" s="155"/>
      <c r="G106" s="156"/>
      <c r="H106" s="155"/>
      <c r="I106" s="155"/>
      <c r="J106" s="158"/>
      <c r="K106" s="158"/>
      <c r="L106" s="159"/>
      <c r="M106" s="160"/>
      <c r="N106" s="159"/>
      <c r="O106" s="160"/>
      <c r="P106" s="160"/>
      <c r="Q106" s="169"/>
    </row>
    <row r="107" spans="1:17" ht="24.95" customHeight="1">
      <c r="A107" s="164"/>
      <c r="B107" s="153"/>
      <c r="C107" s="165"/>
      <c r="D107" s="155"/>
      <c r="E107" s="155"/>
      <c r="F107" s="155"/>
      <c r="G107" s="156"/>
      <c r="H107" s="155"/>
      <c r="I107" s="155"/>
      <c r="J107" s="158"/>
      <c r="K107" s="158"/>
      <c r="L107" s="159"/>
      <c r="M107" s="160"/>
      <c r="N107" s="159"/>
      <c r="O107" s="160"/>
      <c r="P107" s="160"/>
      <c r="Q107" s="169"/>
    </row>
    <row r="108" spans="1:17" ht="24.95" customHeight="1">
      <c r="A108" s="170"/>
      <c r="B108" s="171"/>
      <c r="C108" s="172" t="str">
        <f>"รวมราคา  " &amp;   A89 &amp; C89</f>
        <v>รวมราคา  4งานระบบสื่อสาร</v>
      </c>
      <c r="D108" s="173"/>
      <c r="E108" s="173"/>
      <c r="F108" s="173"/>
      <c r="G108" s="174"/>
      <c r="H108" s="173"/>
      <c r="I108" s="173"/>
      <c r="J108" s="175"/>
      <c r="K108" s="175"/>
      <c r="L108" s="176"/>
      <c r="M108" s="177">
        <f>SUM(M90:M107)</f>
        <v>103417.85</v>
      </c>
      <c r="N108" s="176"/>
      <c r="O108" s="177">
        <f>SUM(O90:O107)</f>
        <v>25037</v>
      </c>
      <c r="P108" s="177">
        <f>SUM(P90:P107)</f>
        <v>128454.85</v>
      </c>
      <c r="Q108" s="178"/>
    </row>
    <row r="109" spans="1:17" ht="24.95" customHeight="1">
      <c r="A109" s="152">
        <v>5</v>
      </c>
      <c r="B109" s="153"/>
      <c r="C109" s="181" t="s">
        <v>743</v>
      </c>
      <c r="D109" s="155"/>
      <c r="E109" s="155"/>
      <c r="F109" s="155"/>
      <c r="G109" s="156"/>
      <c r="H109" s="155"/>
      <c r="I109" s="157"/>
      <c r="J109" s="158"/>
      <c r="K109" s="158"/>
      <c r="L109" s="159"/>
      <c r="M109" s="160"/>
      <c r="N109" s="159"/>
      <c r="O109" s="160"/>
      <c r="P109" s="160"/>
      <c r="Q109" s="161"/>
    </row>
    <row r="110" spans="1:17" ht="24.95" customHeight="1">
      <c r="A110" s="164">
        <v>5.0999999999999996</v>
      </c>
      <c r="B110" s="229" t="s">
        <v>744</v>
      </c>
      <c r="C110" s="211"/>
      <c r="D110" s="155"/>
      <c r="E110" s="155"/>
      <c r="F110" s="155"/>
      <c r="G110" s="156">
        <v>1</v>
      </c>
      <c r="H110" s="155">
        <f t="shared" ref="H110:H116" si="13">D110*E110*F110</f>
        <v>0</v>
      </c>
      <c r="I110" s="212">
        <v>1</v>
      </c>
      <c r="J110" s="158"/>
      <c r="K110" s="184"/>
      <c r="L110" s="228"/>
      <c r="M110" s="160"/>
      <c r="N110" s="228"/>
      <c r="O110" s="160"/>
      <c r="P110" s="160"/>
      <c r="Q110" s="161"/>
    </row>
    <row r="111" spans="1:17" ht="24.95" customHeight="1">
      <c r="A111" s="164"/>
      <c r="B111" s="153" t="s">
        <v>745</v>
      </c>
      <c r="C111" s="210" t="s">
        <v>746</v>
      </c>
      <c r="D111" s="155"/>
      <c r="E111" s="155"/>
      <c r="F111" s="155"/>
      <c r="G111" s="156">
        <v>3</v>
      </c>
      <c r="H111" s="155">
        <f t="shared" si="13"/>
        <v>0</v>
      </c>
      <c r="I111" s="212">
        <v>242</v>
      </c>
      <c r="J111" s="227">
        <v>6480</v>
      </c>
      <c r="K111" s="227" t="s">
        <v>102</v>
      </c>
      <c r="L111" s="227">
        <v>19.670000000000002</v>
      </c>
      <c r="M111" s="160">
        <f>ROUND(J111*L111,2)</f>
        <v>127461.6</v>
      </c>
      <c r="N111" s="227">
        <v>7</v>
      </c>
      <c r="O111" s="160">
        <f>ROUND(J111*N111,2)</f>
        <v>45360</v>
      </c>
      <c r="P111" s="160">
        <f t="shared" ref="P111:P116" si="14">ROUND(M111+O111,2)</f>
        <v>172821.6</v>
      </c>
      <c r="Q111" s="161"/>
    </row>
    <row r="112" spans="1:17" ht="24.95" customHeight="1">
      <c r="A112" s="164"/>
      <c r="B112" s="153" t="s">
        <v>752</v>
      </c>
      <c r="C112" s="210" t="s">
        <v>747</v>
      </c>
      <c r="D112" s="155"/>
      <c r="E112" s="155"/>
      <c r="F112" s="155"/>
      <c r="G112" s="156">
        <v>11</v>
      </c>
      <c r="H112" s="155">
        <f t="shared" si="13"/>
        <v>0</v>
      </c>
      <c r="I112" s="212">
        <v>223</v>
      </c>
      <c r="J112" s="227">
        <v>72</v>
      </c>
      <c r="K112" s="227" t="s">
        <v>181</v>
      </c>
      <c r="L112" s="227">
        <v>130</v>
      </c>
      <c r="M112" s="160">
        <f t="shared" ref="M112:M121" si="15">ROUND(J112*L112,2)</f>
        <v>9360</v>
      </c>
      <c r="N112" s="227">
        <v>110</v>
      </c>
      <c r="O112" s="160">
        <f t="shared" ref="O112:O121" si="16">ROUND(J112*N112,2)</f>
        <v>7920</v>
      </c>
      <c r="P112" s="160">
        <f t="shared" si="14"/>
        <v>17280</v>
      </c>
      <c r="Q112" s="161"/>
    </row>
    <row r="113" spans="1:17" ht="24.95" customHeight="1">
      <c r="A113" s="164"/>
      <c r="B113" s="153" t="s">
        <v>753</v>
      </c>
      <c r="C113" s="210" t="s">
        <v>748</v>
      </c>
      <c r="D113" s="155"/>
      <c r="E113" s="155"/>
      <c r="F113" s="155"/>
      <c r="G113" s="156">
        <v>1</v>
      </c>
      <c r="H113" s="155">
        <f t="shared" si="13"/>
        <v>0</v>
      </c>
      <c r="I113" s="212">
        <v>28</v>
      </c>
      <c r="J113" s="227">
        <v>5</v>
      </c>
      <c r="K113" s="227" t="s">
        <v>757</v>
      </c>
      <c r="L113" s="227">
        <v>2400</v>
      </c>
      <c r="M113" s="160">
        <f t="shared" si="15"/>
        <v>12000</v>
      </c>
      <c r="N113" s="227">
        <v>1400</v>
      </c>
      <c r="O113" s="160">
        <f t="shared" si="16"/>
        <v>7000</v>
      </c>
      <c r="P113" s="160">
        <f t="shared" si="14"/>
        <v>19000</v>
      </c>
      <c r="Q113" s="161"/>
    </row>
    <row r="114" spans="1:17" ht="24.95" customHeight="1">
      <c r="A114" s="164"/>
      <c r="B114" s="153" t="s">
        <v>754</v>
      </c>
      <c r="C114" s="210" t="s">
        <v>749</v>
      </c>
      <c r="D114" s="155"/>
      <c r="E114" s="155"/>
      <c r="F114" s="155"/>
      <c r="G114" s="156">
        <v>1</v>
      </c>
      <c r="H114" s="155">
        <f t="shared" si="13"/>
        <v>0</v>
      </c>
      <c r="I114" s="212">
        <v>1384</v>
      </c>
      <c r="J114" s="227">
        <v>10</v>
      </c>
      <c r="K114" s="227" t="s">
        <v>757</v>
      </c>
      <c r="L114" s="227">
        <v>640</v>
      </c>
      <c r="M114" s="160">
        <f t="shared" si="15"/>
        <v>6400</v>
      </c>
      <c r="N114" s="227"/>
      <c r="O114" s="160">
        <f t="shared" si="16"/>
        <v>0</v>
      </c>
      <c r="P114" s="160">
        <f t="shared" si="14"/>
        <v>6400</v>
      </c>
      <c r="Q114" s="161"/>
    </row>
    <row r="115" spans="1:17" ht="24.95" customHeight="1">
      <c r="A115" s="164"/>
      <c r="B115" s="153" t="s">
        <v>755</v>
      </c>
      <c r="C115" s="210" t="s">
        <v>750</v>
      </c>
      <c r="D115" s="155"/>
      <c r="E115" s="155"/>
      <c r="F115" s="155"/>
      <c r="G115" s="156">
        <v>14</v>
      </c>
      <c r="H115" s="155">
        <f t="shared" si="13"/>
        <v>0</v>
      </c>
      <c r="I115" s="212">
        <v>0</v>
      </c>
      <c r="J115" s="227">
        <v>72</v>
      </c>
      <c r="K115" s="227" t="s">
        <v>758</v>
      </c>
      <c r="L115" s="227">
        <v>100</v>
      </c>
      <c r="M115" s="160">
        <f t="shared" si="15"/>
        <v>7200</v>
      </c>
      <c r="N115" s="227"/>
      <c r="O115" s="160">
        <f t="shared" si="16"/>
        <v>0</v>
      </c>
      <c r="P115" s="160">
        <f t="shared" si="14"/>
        <v>7200</v>
      </c>
      <c r="Q115" s="161"/>
    </row>
    <row r="116" spans="1:17" ht="24.95" customHeight="1">
      <c r="A116" s="164"/>
      <c r="B116" s="153" t="s">
        <v>756</v>
      </c>
      <c r="C116" s="210" t="s">
        <v>751</v>
      </c>
      <c r="D116" s="155"/>
      <c r="E116" s="155"/>
      <c r="F116" s="155"/>
      <c r="G116" s="156">
        <v>1</v>
      </c>
      <c r="H116" s="155">
        <f t="shared" si="13"/>
        <v>0</v>
      </c>
      <c r="I116" s="212">
        <v>51</v>
      </c>
      <c r="J116" s="227">
        <v>72</v>
      </c>
      <c r="K116" s="227" t="s">
        <v>758</v>
      </c>
      <c r="L116" s="227">
        <v>164</v>
      </c>
      <c r="M116" s="160">
        <f t="shared" si="15"/>
        <v>11808</v>
      </c>
      <c r="N116" s="227"/>
      <c r="O116" s="160">
        <f t="shared" si="16"/>
        <v>0</v>
      </c>
      <c r="P116" s="160">
        <f t="shared" si="14"/>
        <v>11808</v>
      </c>
      <c r="Q116" s="161"/>
    </row>
    <row r="117" spans="1:17" ht="24.95" customHeight="1">
      <c r="A117" s="164">
        <v>5.2</v>
      </c>
      <c r="B117" s="229" t="s">
        <v>759</v>
      </c>
      <c r="C117" s="210"/>
      <c r="D117" s="155"/>
      <c r="E117" s="155"/>
      <c r="F117" s="155"/>
      <c r="G117" s="156"/>
      <c r="H117" s="155"/>
      <c r="I117" s="212">
        <v>51</v>
      </c>
      <c r="J117" s="227"/>
      <c r="K117" s="227"/>
      <c r="L117" s="227"/>
      <c r="M117" s="160"/>
      <c r="N117" s="228"/>
      <c r="O117" s="160"/>
      <c r="P117" s="160"/>
      <c r="Q117" s="169"/>
    </row>
    <row r="118" spans="1:17" ht="24.95" customHeight="1">
      <c r="A118" s="164"/>
      <c r="B118" s="153" t="s">
        <v>760</v>
      </c>
      <c r="C118" s="210" t="s">
        <v>764</v>
      </c>
      <c r="D118" s="155"/>
      <c r="E118" s="155"/>
      <c r="F118" s="155"/>
      <c r="G118" s="156"/>
      <c r="H118" s="155"/>
      <c r="I118" s="212">
        <v>71</v>
      </c>
      <c r="J118" s="227">
        <v>1800</v>
      </c>
      <c r="K118" s="227" t="s">
        <v>102</v>
      </c>
      <c r="L118" s="227">
        <v>37.44</v>
      </c>
      <c r="M118" s="160">
        <f t="shared" si="15"/>
        <v>67392</v>
      </c>
      <c r="N118" s="227">
        <v>24</v>
      </c>
      <c r="O118" s="160">
        <f>ROUND(J118*N118,2)</f>
        <v>43200</v>
      </c>
      <c r="P118" s="160">
        <f>ROUND(M118+O118,2)</f>
        <v>110592</v>
      </c>
      <c r="Q118" s="169"/>
    </row>
    <row r="119" spans="1:17" ht="24.95" customHeight="1">
      <c r="A119" s="164"/>
      <c r="B119" s="153" t="s">
        <v>761</v>
      </c>
      <c r="C119" s="210" t="s">
        <v>765</v>
      </c>
      <c r="D119" s="155"/>
      <c r="E119" s="155"/>
      <c r="F119" s="155"/>
      <c r="G119" s="156"/>
      <c r="H119" s="155"/>
      <c r="I119" s="212">
        <v>34</v>
      </c>
      <c r="J119" s="227">
        <v>500</v>
      </c>
      <c r="K119" s="227" t="s">
        <v>102</v>
      </c>
      <c r="L119" s="227">
        <v>25.94</v>
      </c>
      <c r="M119" s="160">
        <f t="shared" si="15"/>
        <v>12970</v>
      </c>
      <c r="N119" s="227">
        <v>22</v>
      </c>
      <c r="O119" s="160">
        <f t="shared" si="16"/>
        <v>11000</v>
      </c>
      <c r="P119" s="160">
        <f>ROUND(M119+O119,2)</f>
        <v>23970</v>
      </c>
      <c r="Q119" s="169"/>
    </row>
    <row r="120" spans="1:17" ht="24.95" customHeight="1">
      <c r="A120" s="164"/>
      <c r="B120" s="153" t="s">
        <v>762</v>
      </c>
      <c r="C120" s="210" t="s">
        <v>766</v>
      </c>
      <c r="D120" s="155"/>
      <c r="E120" s="155"/>
      <c r="F120" s="155"/>
      <c r="G120" s="156"/>
      <c r="H120" s="155"/>
      <c r="I120" s="212">
        <v>1</v>
      </c>
      <c r="J120" s="227">
        <v>1</v>
      </c>
      <c r="K120" s="227" t="s">
        <v>602</v>
      </c>
      <c r="L120" s="227">
        <f>SUM(M118:M119)*0.5</f>
        <v>40181</v>
      </c>
      <c r="M120" s="160">
        <f t="shared" si="15"/>
        <v>40181</v>
      </c>
      <c r="N120" s="227">
        <f>L120*0.3</f>
        <v>12054.3</v>
      </c>
      <c r="O120" s="160">
        <f t="shared" si="16"/>
        <v>12054.3</v>
      </c>
      <c r="P120" s="160">
        <f>ROUND(M120+O120,2)</f>
        <v>52235.3</v>
      </c>
      <c r="Q120" s="169"/>
    </row>
    <row r="121" spans="1:17" ht="24.95" customHeight="1">
      <c r="A121" s="164"/>
      <c r="B121" s="153" t="s">
        <v>763</v>
      </c>
      <c r="C121" s="210" t="s">
        <v>767</v>
      </c>
      <c r="D121" s="155"/>
      <c r="E121" s="155"/>
      <c r="F121" s="155"/>
      <c r="G121" s="156"/>
      <c r="H121" s="155"/>
      <c r="I121" s="212">
        <v>1</v>
      </c>
      <c r="J121" s="227">
        <v>1</v>
      </c>
      <c r="K121" s="227" t="s">
        <v>602</v>
      </c>
      <c r="L121" s="227">
        <f>SUM(M118:M119)*0.2</f>
        <v>16072.400000000001</v>
      </c>
      <c r="M121" s="160">
        <f t="shared" si="15"/>
        <v>16072.4</v>
      </c>
      <c r="N121" s="227">
        <f>L121*0.3</f>
        <v>4821.72</v>
      </c>
      <c r="O121" s="160">
        <f t="shared" si="16"/>
        <v>4821.72</v>
      </c>
      <c r="P121" s="160">
        <f>ROUND(M121+O121,2)</f>
        <v>20894.12</v>
      </c>
      <c r="Q121" s="169"/>
    </row>
    <row r="122" spans="1:17" ht="24.95" customHeight="1">
      <c r="A122" s="164"/>
      <c r="B122" s="153"/>
      <c r="C122" s="165"/>
      <c r="D122" s="155"/>
      <c r="E122" s="155"/>
      <c r="F122" s="155"/>
      <c r="G122" s="156"/>
      <c r="H122" s="155"/>
      <c r="I122" s="155"/>
      <c r="J122" s="158"/>
      <c r="K122" s="158"/>
      <c r="L122" s="159"/>
      <c r="M122" s="160"/>
      <c r="N122" s="227"/>
      <c r="O122" s="160"/>
      <c r="P122" s="160"/>
      <c r="Q122" s="169"/>
    </row>
    <row r="123" spans="1:17" ht="24.95" customHeight="1">
      <c r="A123" s="164"/>
      <c r="B123" s="153"/>
      <c r="C123" s="165"/>
      <c r="D123" s="155"/>
      <c r="E123" s="155"/>
      <c r="F123" s="155"/>
      <c r="G123" s="156"/>
      <c r="H123" s="155"/>
      <c r="I123" s="155"/>
      <c r="J123" s="158"/>
      <c r="K123" s="158"/>
      <c r="L123" s="159"/>
      <c r="M123" s="160"/>
      <c r="N123" s="159"/>
      <c r="O123" s="160"/>
      <c r="P123" s="160"/>
      <c r="Q123" s="169"/>
    </row>
    <row r="124" spans="1:17" ht="24.95" customHeight="1">
      <c r="A124" s="164"/>
      <c r="B124" s="153"/>
      <c r="C124" s="165"/>
      <c r="D124" s="155"/>
      <c r="E124" s="155"/>
      <c r="F124" s="155"/>
      <c r="G124" s="156"/>
      <c r="H124" s="155"/>
      <c r="I124" s="155"/>
      <c r="J124" s="158"/>
      <c r="K124" s="158"/>
      <c r="L124" s="159"/>
      <c r="M124" s="160"/>
      <c r="N124" s="159"/>
      <c r="O124" s="160"/>
      <c r="P124" s="160"/>
      <c r="Q124" s="169"/>
    </row>
    <row r="125" spans="1:17" ht="24.95" customHeight="1">
      <c r="A125" s="164"/>
      <c r="B125" s="153"/>
      <c r="C125" s="165"/>
      <c r="D125" s="155"/>
      <c r="E125" s="155"/>
      <c r="F125" s="155"/>
      <c r="G125" s="156"/>
      <c r="H125" s="155"/>
      <c r="I125" s="155"/>
      <c r="J125" s="158"/>
      <c r="K125" s="158"/>
      <c r="L125" s="159"/>
      <c r="M125" s="160"/>
      <c r="N125" s="159"/>
      <c r="O125" s="160"/>
      <c r="P125" s="160"/>
      <c r="Q125" s="169"/>
    </row>
    <row r="126" spans="1:17" ht="24.95" customHeight="1">
      <c r="A126" s="164"/>
      <c r="B126" s="153"/>
      <c r="C126" s="165"/>
      <c r="D126" s="155"/>
      <c r="E126" s="155"/>
      <c r="F126" s="155"/>
      <c r="G126" s="156"/>
      <c r="H126" s="155"/>
      <c r="I126" s="155"/>
      <c r="J126" s="158"/>
      <c r="K126" s="158"/>
      <c r="L126" s="159"/>
      <c r="M126" s="160"/>
      <c r="N126" s="159"/>
      <c r="O126" s="160"/>
      <c r="P126" s="160"/>
      <c r="Q126" s="169"/>
    </row>
    <row r="127" spans="1:17" ht="24.95" customHeight="1">
      <c r="A127" s="164"/>
      <c r="B127" s="153"/>
      <c r="C127" s="165"/>
      <c r="D127" s="155"/>
      <c r="E127" s="155"/>
      <c r="F127" s="155"/>
      <c r="G127" s="156"/>
      <c r="H127" s="155"/>
      <c r="I127" s="155"/>
      <c r="J127" s="158"/>
      <c r="K127" s="158"/>
      <c r="L127" s="159"/>
      <c r="M127" s="160"/>
      <c r="N127" s="159"/>
      <c r="O127" s="160"/>
      <c r="P127" s="160"/>
      <c r="Q127" s="169"/>
    </row>
    <row r="128" spans="1:17" ht="24.95" customHeight="1">
      <c r="A128" s="170"/>
      <c r="B128" s="171"/>
      <c r="C128" s="172" t="str">
        <f>"รวมราคา  " &amp;   A110 &amp; B110</f>
        <v>รวมราคา  5.1ระบบสื่อสาร LAN</v>
      </c>
      <c r="D128" s="173"/>
      <c r="E128" s="173"/>
      <c r="F128" s="173"/>
      <c r="G128" s="174"/>
      <c r="H128" s="173"/>
      <c r="I128" s="173"/>
      <c r="J128" s="175"/>
      <c r="K128" s="175"/>
      <c r="L128" s="176"/>
      <c r="M128" s="177">
        <f>SUM(M110:M127)</f>
        <v>310845</v>
      </c>
      <c r="N128" s="176"/>
      <c r="O128" s="177">
        <f>SUM(O110:O127)</f>
        <v>131356.01999999999</v>
      </c>
      <c r="P128" s="177">
        <f>SUM(P110:P127)</f>
        <v>442201.01999999996</v>
      </c>
      <c r="Q128" s="178"/>
    </row>
    <row r="129" spans="1:17" ht="24.95" customHeight="1">
      <c r="A129" s="152">
        <v>6</v>
      </c>
      <c r="B129" s="153"/>
      <c r="C129" s="181" t="s">
        <v>743</v>
      </c>
      <c r="D129" s="155"/>
      <c r="E129" s="155"/>
      <c r="F129" s="155"/>
      <c r="G129" s="156"/>
      <c r="H129" s="155"/>
      <c r="I129" s="157"/>
      <c r="J129" s="158"/>
      <c r="K129" s="158"/>
      <c r="L129" s="159"/>
      <c r="M129" s="160"/>
      <c r="N129" s="159"/>
      <c r="O129" s="160"/>
      <c r="P129" s="160"/>
      <c r="Q129" s="161"/>
    </row>
    <row r="130" spans="1:17" ht="24.95" customHeight="1">
      <c r="A130" s="164">
        <v>6.1</v>
      </c>
      <c r="B130" s="229" t="s">
        <v>768</v>
      </c>
      <c r="C130" s="211"/>
      <c r="D130" s="155"/>
      <c r="E130" s="155"/>
      <c r="F130" s="155"/>
      <c r="G130" s="156">
        <v>1</v>
      </c>
      <c r="H130" s="155">
        <f t="shared" ref="H130:H136" si="17">D130*E130*F130</f>
        <v>0</v>
      </c>
      <c r="I130" s="212">
        <v>1</v>
      </c>
      <c r="J130" s="158"/>
      <c r="K130" s="184"/>
      <c r="L130" s="228"/>
      <c r="M130" s="160"/>
      <c r="N130" s="228"/>
      <c r="O130" s="160"/>
      <c r="P130" s="160"/>
      <c r="Q130" s="161"/>
    </row>
    <row r="131" spans="1:17" ht="24.95" customHeight="1">
      <c r="A131" s="164"/>
      <c r="B131" s="153" t="s">
        <v>769</v>
      </c>
      <c r="C131" s="165" t="s">
        <v>746</v>
      </c>
      <c r="D131" s="155"/>
      <c r="E131" s="155"/>
      <c r="F131" s="155"/>
      <c r="G131" s="156">
        <v>3</v>
      </c>
      <c r="H131" s="155">
        <f t="shared" si="17"/>
        <v>0</v>
      </c>
      <c r="I131" s="212">
        <v>242</v>
      </c>
      <c r="J131" s="160">
        <v>2520</v>
      </c>
      <c r="K131" s="160" t="s">
        <v>102</v>
      </c>
      <c r="L131" s="160">
        <v>19.670000000000002</v>
      </c>
      <c r="M131" s="160">
        <f>ROUND(J131*L131,2)</f>
        <v>49568.4</v>
      </c>
      <c r="N131" s="160">
        <v>7</v>
      </c>
      <c r="O131" s="160">
        <f>ROUND(J131*N131,2)</f>
        <v>17640</v>
      </c>
      <c r="P131" s="160">
        <f>ROUND(M131+O131,2)</f>
        <v>67208.399999999994</v>
      </c>
      <c r="Q131" s="161"/>
    </row>
    <row r="132" spans="1:17" ht="24.95" customHeight="1">
      <c r="A132" s="164"/>
      <c r="B132" s="153" t="s">
        <v>770</v>
      </c>
      <c r="C132" s="165" t="s">
        <v>747</v>
      </c>
      <c r="D132" s="155"/>
      <c r="E132" s="155"/>
      <c r="F132" s="155"/>
      <c r="G132" s="156">
        <v>11</v>
      </c>
      <c r="H132" s="155">
        <f t="shared" si="17"/>
        <v>0</v>
      </c>
      <c r="I132" s="212">
        <v>223</v>
      </c>
      <c r="J132" s="160">
        <v>28</v>
      </c>
      <c r="K132" s="160" t="s">
        <v>181</v>
      </c>
      <c r="L132" s="160">
        <v>130</v>
      </c>
      <c r="M132" s="160">
        <f>ROUND(J132*L132,2)</f>
        <v>3640</v>
      </c>
      <c r="N132" s="160">
        <v>110</v>
      </c>
      <c r="O132" s="160">
        <f>ROUND(J132*N132,2)</f>
        <v>3080</v>
      </c>
      <c r="P132" s="160">
        <f>ROUND(M132+O132,2)</f>
        <v>6720</v>
      </c>
      <c r="Q132" s="161"/>
    </row>
    <row r="133" spans="1:17" ht="24.95" customHeight="1">
      <c r="A133" s="164"/>
      <c r="B133" s="153" t="s">
        <v>771</v>
      </c>
      <c r="C133" s="165" t="s">
        <v>748</v>
      </c>
      <c r="D133" s="155"/>
      <c r="E133" s="155"/>
      <c r="F133" s="155"/>
      <c r="G133" s="156">
        <v>1</v>
      </c>
      <c r="H133" s="155">
        <f t="shared" si="17"/>
        <v>0</v>
      </c>
      <c r="I133" s="212">
        <v>28</v>
      </c>
      <c r="J133" s="160">
        <v>2</v>
      </c>
      <c r="K133" s="160" t="s">
        <v>757</v>
      </c>
      <c r="L133" s="160">
        <v>2400</v>
      </c>
      <c r="M133" s="160">
        <f>ROUND(J133*L133,2)</f>
        <v>4800</v>
      </c>
      <c r="N133" s="160">
        <v>1400</v>
      </c>
      <c r="O133" s="160">
        <f>ROUND(J133*N133,2)</f>
        <v>2800</v>
      </c>
      <c r="P133" s="160">
        <f>ROUND(M133+O133,2)</f>
        <v>7600</v>
      </c>
      <c r="Q133" s="161"/>
    </row>
    <row r="134" spans="1:17" ht="24.95" customHeight="1">
      <c r="A134" s="164"/>
      <c r="B134" s="153" t="s">
        <v>772</v>
      </c>
      <c r="C134" s="165" t="s">
        <v>749</v>
      </c>
      <c r="D134" s="155"/>
      <c r="E134" s="155"/>
      <c r="F134" s="155"/>
      <c r="G134" s="156">
        <v>1</v>
      </c>
      <c r="H134" s="155">
        <f t="shared" si="17"/>
        <v>0</v>
      </c>
      <c r="I134" s="212">
        <v>1384</v>
      </c>
      <c r="J134" s="160">
        <v>2</v>
      </c>
      <c r="K134" s="160" t="s">
        <v>181</v>
      </c>
      <c r="L134" s="160">
        <v>640</v>
      </c>
      <c r="M134" s="160">
        <f>ROUND(J134*L134,2)</f>
        <v>1280</v>
      </c>
      <c r="N134" s="160"/>
      <c r="O134" s="160">
        <f>ROUND(J134*N134,2)</f>
        <v>0</v>
      </c>
      <c r="P134" s="160">
        <f>ROUND(M134+O134,2)</f>
        <v>1280</v>
      </c>
      <c r="Q134" s="161"/>
    </row>
    <row r="135" spans="1:17" ht="24.95" customHeight="1">
      <c r="A135" s="164"/>
      <c r="B135" s="153" t="s">
        <v>773</v>
      </c>
      <c r="C135" s="165" t="s">
        <v>750</v>
      </c>
      <c r="D135" s="155"/>
      <c r="E135" s="155"/>
      <c r="F135" s="155"/>
      <c r="G135" s="156">
        <v>14</v>
      </c>
      <c r="H135" s="155">
        <f t="shared" si="17"/>
        <v>0</v>
      </c>
      <c r="I135" s="212">
        <v>0</v>
      </c>
      <c r="J135" s="160">
        <v>28</v>
      </c>
      <c r="K135" s="160" t="s">
        <v>758</v>
      </c>
      <c r="L135" s="160">
        <v>100</v>
      </c>
      <c r="M135" s="160">
        <f>ROUND(J135*L135,2)</f>
        <v>2800</v>
      </c>
      <c r="N135" s="160"/>
      <c r="O135" s="160">
        <f>ROUND(J135*N135,2)</f>
        <v>0</v>
      </c>
      <c r="P135" s="160">
        <f>ROUND(M135+O135,2)</f>
        <v>2800</v>
      </c>
      <c r="Q135" s="161"/>
    </row>
    <row r="136" spans="1:17" ht="24.95" customHeight="1">
      <c r="A136" s="164"/>
      <c r="B136" s="153"/>
      <c r="C136" s="165"/>
      <c r="D136" s="155"/>
      <c r="E136" s="155"/>
      <c r="F136" s="155"/>
      <c r="G136" s="156">
        <v>1</v>
      </c>
      <c r="H136" s="155">
        <f t="shared" si="17"/>
        <v>0</v>
      </c>
      <c r="I136" s="212">
        <v>51</v>
      </c>
      <c r="J136" s="227"/>
      <c r="K136" s="227"/>
      <c r="L136" s="227"/>
      <c r="M136" s="160"/>
      <c r="N136" s="227"/>
      <c r="O136" s="160"/>
      <c r="P136" s="160"/>
      <c r="Q136" s="161"/>
    </row>
    <row r="137" spans="1:17" ht="24.95" customHeight="1">
      <c r="A137" s="164">
        <v>5.2</v>
      </c>
      <c r="B137" s="229" t="s">
        <v>759</v>
      </c>
      <c r="C137" s="165"/>
      <c r="D137" s="155"/>
      <c r="E137" s="155"/>
      <c r="F137" s="155"/>
      <c r="G137" s="156"/>
      <c r="H137" s="155"/>
      <c r="I137" s="212">
        <v>51</v>
      </c>
      <c r="J137" s="227"/>
      <c r="K137" s="227"/>
      <c r="L137" s="227"/>
      <c r="M137" s="160"/>
      <c r="N137" s="228"/>
      <c r="O137" s="160"/>
      <c r="P137" s="160"/>
      <c r="Q137" s="169"/>
    </row>
    <row r="138" spans="1:17" ht="24.95" customHeight="1">
      <c r="A138" s="164"/>
      <c r="B138" s="153" t="s">
        <v>760</v>
      </c>
      <c r="C138" s="165" t="s">
        <v>764</v>
      </c>
      <c r="D138" s="155"/>
      <c r="E138" s="155"/>
      <c r="F138" s="155"/>
      <c r="G138" s="156"/>
      <c r="H138" s="155"/>
      <c r="I138" s="212">
        <v>71</v>
      </c>
      <c r="J138" s="160">
        <v>500</v>
      </c>
      <c r="K138" s="160" t="s">
        <v>102</v>
      </c>
      <c r="L138" s="160">
        <v>37.44</v>
      </c>
      <c r="M138" s="160">
        <f>ROUND(J138*L138,2)</f>
        <v>18720</v>
      </c>
      <c r="N138" s="160">
        <v>24</v>
      </c>
      <c r="O138" s="160">
        <f>ROUND(J138*N138,2)</f>
        <v>12000</v>
      </c>
      <c r="P138" s="160">
        <f>ROUND(M138+O138,2)</f>
        <v>30720</v>
      </c>
      <c r="Q138" s="169"/>
    </row>
    <row r="139" spans="1:17" ht="24.95" customHeight="1">
      <c r="A139" s="164"/>
      <c r="B139" s="153" t="s">
        <v>761</v>
      </c>
      <c r="C139" s="165" t="s">
        <v>766</v>
      </c>
      <c r="D139" s="155"/>
      <c r="E139" s="155"/>
      <c r="F139" s="155"/>
      <c r="G139" s="156"/>
      <c r="H139" s="155"/>
      <c r="I139" s="212">
        <v>34</v>
      </c>
      <c r="J139" s="160">
        <v>1</v>
      </c>
      <c r="K139" s="160" t="s">
        <v>602</v>
      </c>
      <c r="L139" s="160">
        <f>SUM(M138)*0.5</f>
        <v>9360</v>
      </c>
      <c r="M139" s="160">
        <f>ROUND(J139*L139,2)</f>
        <v>9360</v>
      </c>
      <c r="N139" s="160">
        <f>L139*0.3</f>
        <v>2808</v>
      </c>
      <c r="O139" s="160">
        <f>ROUND(J139*N139,2)</f>
        <v>2808</v>
      </c>
      <c r="P139" s="160">
        <f>ROUND(M139+O139,2)</f>
        <v>12168</v>
      </c>
      <c r="Q139" s="169"/>
    </row>
    <row r="140" spans="1:17" ht="24.95" customHeight="1">
      <c r="A140" s="164"/>
      <c r="B140" s="153" t="s">
        <v>762</v>
      </c>
      <c r="C140" s="165" t="s">
        <v>767</v>
      </c>
      <c r="D140" s="155"/>
      <c r="E140" s="155"/>
      <c r="F140" s="155"/>
      <c r="G140" s="156"/>
      <c r="H140" s="155"/>
      <c r="I140" s="212">
        <v>1</v>
      </c>
      <c r="J140" s="160">
        <v>1</v>
      </c>
      <c r="K140" s="160" t="s">
        <v>602</v>
      </c>
      <c r="L140" s="160">
        <f>SUM(M138)*0.2</f>
        <v>3744</v>
      </c>
      <c r="M140" s="160">
        <f>ROUND(J140*L140,2)</f>
        <v>3744</v>
      </c>
      <c r="N140" s="160">
        <f>L140*0.3</f>
        <v>1123.2</v>
      </c>
      <c r="O140" s="160">
        <f>ROUND(J140*N140,2)</f>
        <v>1123.2</v>
      </c>
      <c r="P140" s="160">
        <f>ROUND(M140+O140,2)</f>
        <v>4867.2</v>
      </c>
      <c r="Q140" s="169"/>
    </row>
    <row r="141" spans="1:17" ht="24.95" customHeight="1">
      <c r="A141" s="164"/>
      <c r="B141" s="153"/>
      <c r="C141" s="165"/>
      <c r="D141" s="155"/>
      <c r="E141" s="155"/>
      <c r="F141" s="155"/>
      <c r="G141" s="156"/>
      <c r="H141" s="155"/>
      <c r="I141" s="212"/>
      <c r="J141" s="227"/>
      <c r="K141" s="227"/>
      <c r="L141" s="228"/>
      <c r="M141" s="160"/>
      <c r="N141" s="227"/>
      <c r="O141" s="160"/>
      <c r="P141" s="160"/>
      <c r="Q141" s="169"/>
    </row>
    <row r="142" spans="1:17" ht="24.95" customHeight="1">
      <c r="A142" s="164"/>
      <c r="B142" s="153"/>
      <c r="C142" s="165"/>
      <c r="D142" s="155"/>
      <c r="E142" s="155"/>
      <c r="F142" s="155"/>
      <c r="G142" s="156"/>
      <c r="H142" s="155"/>
      <c r="I142" s="155"/>
      <c r="J142" s="158"/>
      <c r="K142" s="158"/>
      <c r="L142" s="159"/>
      <c r="M142" s="160"/>
      <c r="N142" s="227"/>
      <c r="O142" s="160"/>
      <c r="P142" s="160"/>
      <c r="Q142" s="169"/>
    </row>
    <row r="143" spans="1:17" ht="24.95" customHeight="1">
      <c r="A143" s="164"/>
      <c r="B143" s="153"/>
      <c r="C143" s="165"/>
      <c r="D143" s="155"/>
      <c r="E143" s="155"/>
      <c r="F143" s="155"/>
      <c r="G143" s="156"/>
      <c r="H143" s="155"/>
      <c r="I143" s="155"/>
      <c r="J143" s="158"/>
      <c r="K143" s="158"/>
      <c r="L143" s="159"/>
      <c r="M143" s="160"/>
      <c r="N143" s="159"/>
      <c r="O143" s="160"/>
      <c r="P143" s="160"/>
      <c r="Q143" s="169"/>
    </row>
    <row r="144" spans="1:17" ht="24.95" customHeight="1">
      <c r="A144" s="164"/>
      <c r="B144" s="153"/>
      <c r="C144" s="165"/>
      <c r="D144" s="155"/>
      <c r="E144" s="155"/>
      <c r="F144" s="155"/>
      <c r="G144" s="156"/>
      <c r="H144" s="155"/>
      <c r="I144" s="155"/>
      <c r="J144" s="158"/>
      <c r="K144" s="158"/>
      <c r="L144" s="159"/>
      <c r="M144" s="160"/>
      <c r="N144" s="159"/>
      <c r="O144" s="160"/>
      <c r="P144" s="160"/>
      <c r="Q144" s="169"/>
    </row>
    <row r="145" spans="1:17" ht="24.95" customHeight="1">
      <c r="A145" s="164"/>
      <c r="B145" s="153"/>
      <c r="C145" s="165"/>
      <c r="D145" s="155"/>
      <c r="E145" s="155"/>
      <c r="F145" s="155"/>
      <c r="G145" s="156"/>
      <c r="H145" s="155"/>
      <c r="I145" s="155"/>
      <c r="J145" s="158"/>
      <c r="K145" s="158"/>
      <c r="L145" s="159"/>
      <c r="M145" s="160"/>
      <c r="N145" s="159"/>
      <c r="O145" s="160"/>
      <c r="P145" s="160"/>
      <c r="Q145" s="169"/>
    </row>
    <row r="146" spans="1:17" ht="24.95" customHeight="1">
      <c r="A146" s="164"/>
      <c r="B146" s="153"/>
      <c r="C146" s="165"/>
      <c r="D146" s="155"/>
      <c r="E146" s="155"/>
      <c r="F146" s="155"/>
      <c r="G146" s="156"/>
      <c r="H146" s="155"/>
      <c r="I146" s="155"/>
      <c r="J146" s="158"/>
      <c r="K146" s="158"/>
      <c r="L146" s="159"/>
      <c r="M146" s="160"/>
      <c r="N146" s="159"/>
      <c r="O146" s="160"/>
      <c r="P146" s="160"/>
      <c r="Q146" s="169"/>
    </row>
    <row r="147" spans="1:17" ht="24.95" customHeight="1">
      <c r="A147" s="164"/>
      <c r="B147" s="153"/>
      <c r="C147" s="165"/>
      <c r="D147" s="155"/>
      <c r="E147" s="155"/>
      <c r="F147" s="155"/>
      <c r="G147" s="156"/>
      <c r="H147" s="155"/>
      <c r="I147" s="155"/>
      <c r="J147" s="158"/>
      <c r="K147" s="158"/>
      <c r="L147" s="159"/>
      <c r="M147" s="160"/>
      <c r="N147" s="159"/>
      <c r="O147" s="160"/>
      <c r="P147" s="160"/>
      <c r="Q147" s="169"/>
    </row>
    <row r="148" spans="1:17" ht="24.95" customHeight="1">
      <c r="A148" s="170"/>
      <c r="B148" s="171"/>
      <c r="C148" s="172" t="str">
        <f>"รวมราคา  " &amp;   A130 &amp; B130</f>
        <v>รวมราคา  6.1ระบบกล้องวงจรปิด</v>
      </c>
      <c r="D148" s="173"/>
      <c r="E148" s="173"/>
      <c r="F148" s="173"/>
      <c r="G148" s="174"/>
      <c r="H148" s="173"/>
      <c r="I148" s="173"/>
      <c r="J148" s="175"/>
      <c r="K148" s="175"/>
      <c r="L148" s="176"/>
      <c r="M148" s="177">
        <f>SUM(M130:M147)</f>
        <v>93912.4</v>
      </c>
      <c r="N148" s="176"/>
      <c r="O148" s="177">
        <f>SUM(O130:O147)</f>
        <v>39451.199999999997</v>
      </c>
      <c r="P148" s="177">
        <f>SUM(P130:P147)</f>
        <v>133363.6</v>
      </c>
      <c r="Q148" s="178"/>
    </row>
  </sheetData>
  <mergeCells count="8"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5" right="0.25" top="0.75" bottom="0.75" header="0.3" footer="0.3"/>
  <pageSetup paperSize="9" scale="74" fitToHeight="0" orientation="landscape" r:id="rId1"/>
  <headerFooter alignWithMargins="0">
    <oddHeader>&amp;Rแบบ ปร. 4   แผ่นที่  &amp;P   /  &amp;N   แผ่น</oddHeader>
  </headerFooter>
  <rowBreaks count="3" manualBreakCount="3">
    <brk id="88" max="16" man="1"/>
    <brk id="108" max="16" man="1"/>
    <brk id="128" max="1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01"/>
  <sheetViews>
    <sheetView showGridLines="0" view="pageBreakPreview" topLeftCell="A77" zoomScale="85" zoomScaleNormal="55" zoomScaleSheetLayoutView="85" zoomScalePageLayoutView="30" workbookViewId="0">
      <selection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65" style="132" bestFit="1" customWidth="1"/>
    <col min="4" max="4" width="9.140625" style="189" hidden="1" customWidth="1"/>
    <col min="5" max="5" width="12.7109375" style="189" hidden="1" customWidth="1"/>
    <col min="6" max="6" width="10.28515625" style="189" hidden="1" customWidth="1"/>
    <col min="7" max="7" width="13.5703125" style="190" hidden="1" customWidth="1"/>
    <col min="8" max="8" width="12.85546875" style="189" hidden="1" customWidth="1"/>
    <col min="9" max="9" width="13.85546875" style="189" hidden="1" customWidth="1"/>
    <col min="10" max="10" width="12.42578125" style="163" customWidth="1"/>
    <col min="11" max="11" width="7.28515625" style="191" customWidth="1"/>
    <col min="12" max="12" width="12.85546875" style="163" customWidth="1"/>
    <col min="13" max="13" width="19.42578125" style="192" customWidth="1"/>
    <col min="14" max="14" width="12.85546875" style="192" customWidth="1"/>
    <col min="15" max="15" width="19.42578125" style="163" customWidth="1"/>
    <col min="16" max="16" width="22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321" t="s">
        <v>628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649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3.25" thickBot="1">
      <c r="A6" s="135" t="s">
        <v>635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38">
        <f>'แบบปร.4.1.1 โรงอาหาร'!I6</f>
        <v>0</v>
      </c>
      <c r="P6" s="338"/>
      <c r="Q6" s="140" t="s">
        <v>617</v>
      </c>
    </row>
    <row r="7" spans="1:18" s="145" customFormat="1" ht="24.95" customHeight="1" thickTop="1">
      <c r="A7" s="141" t="s">
        <v>8</v>
      </c>
      <c r="B7" s="142"/>
      <c r="C7" s="327" t="s">
        <v>0</v>
      </c>
      <c r="D7" s="339" t="s">
        <v>18</v>
      </c>
      <c r="E7" s="340"/>
      <c r="F7" s="340"/>
      <c r="G7" s="340"/>
      <c r="H7" s="341"/>
      <c r="I7" s="143"/>
      <c r="J7" s="325" t="s">
        <v>10</v>
      </c>
      <c r="K7" s="326"/>
      <c r="L7" s="342" t="s">
        <v>638</v>
      </c>
      <c r="M7" s="343"/>
      <c r="N7" s="342" t="s">
        <v>640</v>
      </c>
      <c r="O7" s="343"/>
      <c r="P7" s="193" t="s">
        <v>4</v>
      </c>
      <c r="Q7" s="323" t="s">
        <v>12</v>
      </c>
    </row>
    <row r="8" spans="1:18" s="145" customFormat="1" ht="24.95" customHeight="1" thickBot="1">
      <c r="A8" s="146" t="s">
        <v>9</v>
      </c>
      <c r="B8" s="147"/>
      <c r="C8" s="328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94" t="s">
        <v>639</v>
      </c>
      <c r="M8" s="195" t="s">
        <v>21</v>
      </c>
      <c r="N8" s="194" t="s">
        <v>639</v>
      </c>
      <c r="O8" s="195" t="s">
        <v>21</v>
      </c>
      <c r="P8" s="194" t="s">
        <v>641</v>
      </c>
      <c r="Q8" s="324"/>
    </row>
    <row r="9" spans="1:18" ht="24.95" customHeight="1" thickTop="1">
      <c r="A9" s="152"/>
      <c r="B9" s="329" t="s">
        <v>637</v>
      </c>
      <c r="C9" s="330"/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>
        <v>1</v>
      </c>
      <c r="B10" s="331" t="s">
        <v>642</v>
      </c>
      <c r="C10" s="332"/>
      <c r="D10" s="155"/>
      <c r="E10" s="155"/>
      <c r="F10" s="155"/>
      <c r="G10" s="156"/>
      <c r="H10" s="155"/>
      <c r="I10" s="157"/>
      <c r="J10" s="166"/>
      <c r="K10" s="167"/>
      <c r="L10" s="159"/>
      <c r="M10" s="160">
        <f>M46</f>
        <v>0</v>
      </c>
      <c r="N10" s="159"/>
      <c r="O10" s="160">
        <f>O46</f>
        <v>0</v>
      </c>
      <c r="P10" s="160">
        <f>P46</f>
        <v>0</v>
      </c>
      <c r="Q10" s="161"/>
      <c r="R10" s="162"/>
    </row>
    <row r="11" spans="1:18" ht="24.95" customHeight="1">
      <c r="A11" s="164">
        <v>2</v>
      </c>
      <c r="B11" s="331" t="s">
        <v>650</v>
      </c>
      <c r="C11" s="332"/>
      <c r="D11" s="155"/>
      <c r="E11" s="155"/>
      <c r="F11" s="155"/>
      <c r="G11" s="156"/>
      <c r="H11" s="155"/>
      <c r="I11" s="157"/>
      <c r="J11" s="166"/>
      <c r="K11" s="167"/>
      <c r="L11" s="159"/>
      <c r="M11" s="160" t="e">
        <f>M64</f>
        <v>#REF!</v>
      </c>
      <c r="N11" s="159"/>
      <c r="O11" s="160">
        <f>O66</f>
        <v>0</v>
      </c>
      <c r="P11" s="160" t="e">
        <f>M11+O11</f>
        <v>#REF!</v>
      </c>
      <c r="Q11" s="161"/>
      <c r="R11" s="162"/>
    </row>
    <row r="12" spans="1:18" ht="24.95" customHeight="1">
      <c r="A12" s="164">
        <v>3</v>
      </c>
      <c r="B12" s="331" t="str">
        <f>C65</f>
        <v>งานเครื่องปรับอากาศ แบบแยกส่วน</v>
      </c>
      <c r="C12" s="332"/>
      <c r="D12" s="155"/>
      <c r="E12" s="155"/>
      <c r="F12" s="155"/>
      <c r="G12" s="156"/>
      <c r="H12" s="155"/>
      <c r="I12" s="157"/>
      <c r="J12" s="158"/>
      <c r="K12" s="158"/>
      <c r="L12" s="159"/>
      <c r="M12" s="160">
        <f>M82</f>
        <v>1112900</v>
      </c>
      <c r="N12" s="159"/>
      <c r="O12" s="160">
        <f>O82</f>
        <v>0</v>
      </c>
      <c r="P12" s="160">
        <f>P82</f>
        <v>1112900</v>
      </c>
      <c r="Q12" s="161"/>
      <c r="R12" s="162"/>
    </row>
    <row r="13" spans="1:18" ht="24.95" customHeight="1">
      <c r="A13" s="164">
        <v>4</v>
      </c>
      <c r="B13" s="331" t="str">
        <f>C83</f>
        <v>งานมู่ลี่อลูมิเนียม</v>
      </c>
      <c r="C13" s="332"/>
      <c r="D13" s="155"/>
      <c r="E13" s="155"/>
      <c r="F13" s="155"/>
      <c r="G13" s="156"/>
      <c r="H13" s="155"/>
      <c r="I13" s="157"/>
      <c r="J13" s="158"/>
      <c r="K13" s="158"/>
      <c r="L13" s="159"/>
      <c r="M13" s="160"/>
      <c r="N13" s="159"/>
      <c r="O13" s="160"/>
      <c r="P13" s="160"/>
      <c r="Q13" s="161"/>
      <c r="R13" s="162"/>
    </row>
    <row r="14" spans="1:18" ht="24.95" customHeight="1">
      <c r="A14" s="164"/>
      <c r="B14" s="153"/>
      <c r="C14" s="165"/>
      <c r="D14" s="155"/>
      <c r="E14" s="155"/>
      <c r="F14" s="155"/>
      <c r="G14" s="156"/>
      <c r="H14" s="155"/>
      <c r="I14" s="155"/>
      <c r="J14" s="158"/>
      <c r="K14" s="158"/>
      <c r="L14" s="159"/>
      <c r="M14" s="160"/>
      <c r="N14" s="159"/>
      <c r="O14" s="160"/>
      <c r="P14" s="160"/>
      <c r="Q14" s="169"/>
      <c r="R14" s="162"/>
    </row>
    <row r="15" spans="1:18" ht="24.95" customHeight="1">
      <c r="A15" s="164"/>
      <c r="B15" s="153"/>
      <c r="C15" s="165"/>
      <c r="D15" s="155"/>
      <c r="E15" s="155"/>
      <c r="F15" s="155"/>
      <c r="G15" s="156"/>
      <c r="H15" s="155"/>
      <c r="I15" s="155"/>
      <c r="J15" s="158"/>
      <c r="K15" s="158"/>
      <c r="L15" s="159"/>
      <c r="M15" s="160"/>
      <c r="N15" s="159"/>
      <c r="O15" s="160"/>
      <c r="P15" s="160"/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70"/>
      <c r="B27" s="171"/>
      <c r="C27" s="172" t="str">
        <f>"รวมราคา  " &amp;   A9 &amp; B9</f>
        <v>รวมราคา  หมวดงานครุภัณฑ์ติดตั้ง</v>
      </c>
      <c r="D27" s="173"/>
      <c r="E27" s="173"/>
      <c r="F27" s="173"/>
      <c r="G27" s="174"/>
      <c r="H27" s="173"/>
      <c r="I27" s="173"/>
      <c r="J27" s="175"/>
      <c r="K27" s="175"/>
      <c r="L27" s="176"/>
      <c r="M27" s="177" t="e">
        <f>SUM(M10:M25)</f>
        <v>#REF!</v>
      </c>
      <c r="N27" s="176"/>
      <c r="O27" s="177">
        <f>SUM(O10:O25)</f>
        <v>0</v>
      </c>
      <c r="P27" s="177" t="e">
        <f>ROUND(M27+O27,2)</f>
        <v>#REF!</v>
      </c>
      <c r="Q27" s="178"/>
      <c r="R27" s="162"/>
    </row>
    <row r="28" spans="1:20" ht="24.95" customHeight="1">
      <c r="A28" s="152">
        <v>1</v>
      </c>
      <c r="B28" s="153"/>
      <c r="C28" s="154" t="s">
        <v>642</v>
      </c>
      <c r="D28" s="155"/>
      <c r="E28" s="155"/>
      <c r="F28" s="155"/>
      <c r="G28" s="156"/>
      <c r="H28" s="155"/>
      <c r="I28" s="157"/>
      <c r="J28" s="158"/>
      <c r="K28" s="158"/>
      <c r="L28" s="159"/>
      <c r="M28" s="160"/>
      <c r="N28" s="159"/>
      <c r="O28" s="160"/>
      <c r="P28" s="160"/>
      <c r="Q28" s="161"/>
      <c r="R28" s="162"/>
    </row>
    <row r="29" spans="1:20" ht="24.95" hidden="1" customHeight="1">
      <c r="A29" s="164"/>
      <c r="B29" s="153">
        <v>1.1000000000000001</v>
      </c>
      <c r="C29" s="165" t="s">
        <v>643</v>
      </c>
      <c r="D29" s="155"/>
      <c r="E29" s="155"/>
      <c r="F29" s="155"/>
      <c r="G29" s="156"/>
      <c r="H29" s="155"/>
      <c r="I29" s="157"/>
      <c r="J29" s="158">
        <v>0</v>
      </c>
      <c r="K29" s="158" t="s">
        <v>647</v>
      </c>
      <c r="L29" s="159">
        <f>'แบบปร.4.2 ครุภัณฑ์ สำนักงาน'!F29</f>
        <v>0</v>
      </c>
      <c r="M29" s="160">
        <f>ROUND(J29*L29,2)</f>
        <v>0</v>
      </c>
      <c r="N29" s="159">
        <v>0</v>
      </c>
      <c r="O29" s="160">
        <f>ROUND(J29*N29,2)</f>
        <v>0</v>
      </c>
      <c r="P29" s="160">
        <f>ROUND(M29+O29,2)</f>
        <v>0</v>
      </c>
      <c r="Q29" s="161" t="s">
        <v>625</v>
      </c>
      <c r="R29" s="162"/>
      <c r="S29" s="163">
        <v>250</v>
      </c>
      <c r="T29" s="163">
        <f>S29*0.3</f>
        <v>75</v>
      </c>
    </row>
    <row r="30" spans="1:20" ht="24.95" customHeight="1">
      <c r="A30" s="164"/>
      <c r="B30" s="153">
        <v>1.2</v>
      </c>
      <c r="C30" s="165" t="s">
        <v>644</v>
      </c>
      <c r="D30" s="155"/>
      <c r="E30" s="155"/>
      <c r="F30" s="155"/>
      <c r="G30" s="156"/>
      <c r="H30" s="155"/>
      <c r="I30" s="157"/>
      <c r="J30" s="158">
        <v>34</v>
      </c>
      <c r="K30" s="158" t="s">
        <v>647</v>
      </c>
      <c r="L30" s="159">
        <f>'แบบปร.4.2 ครุภัณฑ์ สำนักงาน'!F30</f>
        <v>0</v>
      </c>
      <c r="M30" s="160">
        <f>ROUND(J30*L30,2)</f>
        <v>0</v>
      </c>
      <c r="N30" s="159">
        <v>0</v>
      </c>
      <c r="O30" s="160">
        <f>ROUND(J30*N30,2)</f>
        <v>0</v>
      </c>
      <c r="P30" s="160">
        <f>ROUND(M30+O30,2)</f>
        <v>0</v>
      </c>
      <c r="Q30" s="161" t="s">
        <v>625</v>
      </c>
      <c r="R30" s="162"/>
    </row>
    <row r="31" spans="1:20" ht="24.95" customHeight="1">
      <c r="A31" s="164"/>
      <c r="B31" s="153">
        <v>1.3</v>
      </c>
      <c r="C31" s="165" t="s">
        <v>645</v>
      </c>
      <c r="D31" s="155"/>
      <c r="E31" s="155"/>
      <c r="F31" s="155"/>
      <c r="G31" s="156"/>
      <c r="H31" s="179"/>
      <c r="I31" s="180"/>
      <c r="J31" s="158">
        <v>4</v>
      </c>
      <c r="K31" s="158" t="s">
        <v>647</v>
      </c>
      <c r="L31" s="159">
        <f>'แบบปร.4.2 ครุภัณฑ์ สำนักงาน'!F31</f>
        <v>0</v>
      </c>
      <c r="M31" s="160">
        <f>ROUND(J31*L31,2)</f>
        <v>0</v>
      </c>
      <c r="N31" s="159">
        <v>0</v>
      </c>
      <c r="O31" s="160">
        <f>ROUND(J31*N31,2)</f>
        <v>0</v>
      </c>
      <c r="P31" s="160">
        <f>ROUND(M31+O31,2)</f>
        <v>0</v>
      </c>
      <c r="Q31" s="161" t="s">
        <v>625</v>
      </c>
      <c r="R31" s="162"/>
    </row>
    <row r="32" spans="1:20" ht="24.95" customHeight="1">
      <c r="A32" s="164"/>
      <c r="B32" s="153">
        <v>1.4</v>
      </c>
      <c r="C32" s="165" t="s">
        <v>646</v>
      </c>
      <c r="D32" s="155"/>
      <c r="E32" s="155"/>
      <c r="F32" s="155"/>
      <c r="G32" s="156"/>
      <c r="H32" s="155"/>
      <c r="I32" s="155"/>
      <c r="J32" s="158">
        <v>36</v>
      </c>
      <c r="K32" s="158" t="s">
        <v>647</v>
      </c>
      <c r="L32" s="159">
        <f>'แบบปร.4.2 ครุภัณฑ์ สำนักงาน'!F32</f>
        <v>0</v>
      </c>
      <c r="M32" s="160">
        <f>ROUND(J32*L32,2)</f>
        <v>0</v>
      </c>
      <c r="N32" s="159">
        <v>0</v>
      </c>
      <c r="O32" s="160">
        <f>ROUND(J32*N32,2)</f>
        <v>0</v>
      </c>
      <c r="P32" s="160">
        <f>ROUND(M32+O32,2)</f>
        <v>0</v>
      </c>
      <c r="Q32" s="161" t="s">
        <v>625</v>
      </c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70"/>
      <c r="B46" s="171"/>
      <c r="C46" s="172" t="str">
        <f>"รวมราคา  " &amp;   A28 &amp; C28</f>
        <v xml:space="preserve">รวมราคา  1 งานครุภัณฑ์ฉากกั้นพาร์ติชั่นครึ่งกระจกใส สูง 1.20 </v>
      </c>
      <c r="D46" s="173"/>
      <c r="E46" s="173"/>
      <c r="F46" s="173"/>
      <c r="G46" s="174"/>
      <c r="H46" s="173"/>
      <c r="I46" s="173"/>
      <c r="J46" s="175"/>
      <c r="K46" s="175"/>
      <c r="L46" s="176"/>
      <c r="M46" s="177">
        <f>SUM(M29:M45)</f>
        <v>0</v>
      </c>
      <c r="N46" s="176"/>
      <c r="O46" s="177">
        <f>SUM(O29:O44)</f>
        <v>0</v>
      </c>
      <c r="P46" s="177">
        <f>SUM(P29:P45)</f>
        <v>0</v>
      </c>
      <c r="Q46" s="178"/>
      <c r="R46" s="162"/>
    </row>
    <row r="47" spans="1:18" ht="24.95" customHeight="1">
      <c r="A47" s="152">
        <v>2</v>
      </c>
      <c r="B47" s="153"/>
      <c r="C47" s="154" t="s">
        <v>650</v>
      </c>
      <c r="D47" s="155"/>
      <c r="E47" s="155"/>
      <c r="F47" s="155"/>
      <c r="G47" s="156"/>
      <c r="H47" s="155"/>
      <c r="I47" s="157"/>
      <c r="J47" s="158"/>
      <c r="K47" s="158"/>
      <c r="L47" s="159"/>
      <c r="M47" s="160"/>
      <c r="N47" s="159"/>
      <c r="O47" s="160"/>
      <c r="P47" s="160"/>
      <c r="Q47" s="161"/>
    </row>
    <row r="48" spans="1:18" ht="24.95" customHeight="1">
      <c r="A48" s="164"/>
      <c r="B48" s="153">
        <v>2.1</v>
      </c>
      <c r="C48" s="165" t="s">
        <v>643</v>
      </c>
      <c r="D48" s="155"/>
      <c r="E48" s="155"/>
      <c r="F48" s="155"/>
      <c r="G48" s="156"/>
      <c r="H48" s="155"/>
      <c r="I48" s="157"/>
      <c r="J48" s="158">
        <v>2</v>
      </c>
      <c r="K48" s="158" t="s">
        <v>647</v>
      </c>
      <c r="L48" s="159" t="e">
        <f>'แบบปร.4.2 ครุภัณฑ์ สำนักงาน'!#REF!</f>
        <v>#REF!</v>
      </c>
      <c r="M48" s="160" t="e">
        <f>ROUND(J48*L48,2)</f>
        <v>#REF!</v>
      </c>
      <c r="N48" s="159">
        <v>0</v>
      </c>
      <c r="O48" s="160">
        <f>ROUND(J48*N48,2)</f>
        <v>0</v>
      </c>
      <c r="P48" s="160" t="e">
        <f>ROUND(M48+O48,2)</f>
        <v>#REF!</v>
      </c>
      <c r="Q48" s="161" t="s">
        <v>625</v>
      </c>
    </row>
    <row r="49" spans="1:17" ht="24.95" hidden="1" customHeight="1">
      <c r="A49" s="164"/>
      <c r="B49" s="153">
        <v>2.2000000000000002</v>
      </c>
      <c r="C49" s="165" t="s">
        <v>644</v>
      </c>
      <c r="D49" s="155"/>
      <c r="E49" s="155"/>
      <c r="F49" s="155"/>
      <c r="G49" s="156"/>
      <c r="H49" s="155"/>
      <c r="I49" s="157"/>
      <c r="J49" s="158">
        <v>0</v>
      </c>
      <c r="K49" s="158" t="s">
        <v>647</v>
      </c>
      <c r="L49" s="159" t="e">
        <f>'แบบปร.4.2 ครุภัณฑ์ สำนักงาน'!#REF!</f>
        <v>#REF!</v>
      </c>
      <c r="M49" s="160" t="e">
        <f>ROUND(J49*L49,2)</f>
        <v>#REF!</v>
      </c>
      <c r="N49" s="159">
        <v>0</v>
      </c>
      <c r="O49" s="160">
        <f>ROUND(J49*N49,2)</f>
        <v>0</v>
      </c>
      <c r="P49" s="160" t="e">
        <f>ROUND(M49+O49,2)</f>
        <v>#REF!</v>
      </c>
      <c r="Q49" s="161" t="s">
        <v>625</v>
      </c>
    </row>
    <row r="50" spans="1:17" ht="24.95" customHeight="1">
      <c r="A50" s="164"/>
      <c r="B50" s="153">
        <v>2.2999999999999998</v>
      </c>
      <c r="C50" s="165" t="s">
        <v>645</v>
      </c>
      <c r="D50" s="155"/>
      <c r="E50" s="155"/>
      <c r="F50" s="155"/>
      <c r="G50" s="156"/>
      <c r="H50" s="179"/>
      <c r="I50" s="180"/>
      <c r="J50" s="158">
        <v>10</v>
      </c>
      <c r="K50" s="158" t="s">
        <v>647</v>
      </c>
      <c r="L50" s="159" t="e">
        <f>'แบบปร.4.2 ครุภัณฑ์ สำนักงาน'!#REF!</f>
        <v>#REF!</v>
      </c>
      <c r="M50" s="160" t="e">
        <f>ROUND(J50*L50,2)</f>
        <v>#REF!</v>
      </c>
      <c r="N50" s="159">
        <v>0</v>
      </c>
      <c r="O50" s="160">
        <f>ROUND(J50*N50,2)</f>
        <v>0</v>
      </c>
      <c r="P50" s="160" t="e">
        <f>ROUND(M50+O50,2)</f>
        <v>#REF!</v>
      </c>
      <c r="Q50" s="161" t="s">
        <v>625</v>
      </c>
    </row>
    <row r="51" spans="1:17" ht="24.95" customHeight="1">
      <c r="A51" s="164"/>
      <c r="B51" s="153">
        <v>2.4</v>
      </c>
      <c r="C51" s="165" t="s">
        <v>646</v>
      </c>
      <c r="D51" s="155"/>
      <c r="E51" s="155"/>
      <c r="F51" s="155"/>
      <c r="G51" s="156"/>
      <c r="H51" s="155"/>
      <c r="I51" s="155"/>
      <c r="J51" s="158">
        <v>0</v>
      </c>
      <c r="K51" s="158" t="s">
        <v>647</v>
      </c>
      <c r="L51" s="159" t="e">
        <f>'แบบปร.4.2 ครุภัณฑ์ สำนักงาน'!#REF!</f>
        <v>#REF!</v>
      </c>
      <c r="M51" s="160" t="e">
        <f>ROUND(J51*L51,2)</f>
        <v>#REF!</v>
      </c>
      <c r="N51" s="159">
        <v>0</v>
      </c>
      <c r="O51" s="160">
        <f>ROUND(J51*N51,2)</f>
        <v>0</v>
      </c>
      <c r="P51" s="160" t="e">
        <f>ROUND(M51+O51,2)</f>
        <v>#REF!</v>
      </c>
      <c r="Q51" s="161" t="s">
        <v>625</v>
      </c>
    </row>
    <row r="52" spans="1:17" ht="24.95" customHeight="1">
      <c r="A52" s="164"/>
      <c r="B52" s="153"/>
      <c r="C52" s="165"/>
      <c r="D52" s="155"/>
      <c r="E52" s="155"/>
      <c r="F52" s="155"/>
      <c r="G52" s="156"/>
      <c r="H52" s="155"/>
      <c r="I52" s="155"/>
      <c r="J52" s="158"/>
      <c r="K52" s="158"/>
      <c r="L52" s="159"/>
      <c r="M52" s="160"/>
      <c r="N52" s="159"/>
      <c r="O52" s="160"/>
      <c r="P52" s="160"/>
      <c r="Q52" s="169"/>
    </row>
    <row r="53" spans="1:17" ht="24.95" customHeight="1">
      <c r="A53" s="164"/>
      <c r="B53" s="153"/>
      <c r="C53" s="165"/>
      <c r="D53" s="155"/>
      <c r="E53" s="155"/>
      <c r="F53" s="155"/>
      <c r="G53" s="156"/>
      <c r="H53" s="155"/>
      <c r="I53" s="155"/>
      <c r="J53" s="158"/>
      <c r="K53" s="158"/>
      <c r="L53" s="159"/>
      <c r="M53" s="160"/>
      <c r="N53" s="159"/>
      <c r="O53" s="160"/>
      <c r="P53" s="160"/>
      <c r="Q53" s="169"/>
    </row>
    <row r="54" spans="1:17" ht="24.95" customHeight="1">
      <c r="A54" s="164"/>
      <c r="B54" s="153"/>
      <c r="C54" s="165"/>
      <c r="D54" s="155"/>
      <c r="E54" s="155"/>
      <c r="F54" s="155"/>
      <c r="G54" s="156"/>
      <c r="H54" s="155"/>
      <c r="I54" s="155"/>
      <c r="J54" s="158"/>
      <c r="K54" s="158"/>
      <c r="L54" s="159"/>
      <c r="M54" s="160"/>
      <c r="N54" s="159"/>
      <c r="O54" s="160"/>
      <c r="P54" s="160"/>
      <c r="Q54" s="169"/>
    </row>
    <row r="55" spans="1:17" ht="24.95" customHeight="1">
      <c r="A55" s="164"/>
      <c r="B55" s="153"/>
      <c r="C55" s="165"/>
      <c r="D55" s="155"/>
      <c r="E55" s="155"/>
      <c r="F55" s="155"/>
      <c r="G55" s="156"/>
      <c r="H55" s="155"/>
      <c r="I55" s="155"/>
      <c r="J55" s="158"/>
      <c r="K55" s="158"/>
      <c r="L55" s="159"/>
      <c r="M55" s="160"/>
      <c r="N55" s="159"/>
      <c r="O55" s="160"/>
      <c r="P55" s="160"/>
      <c r="Q55" s="169"/>
    </row>
    <row r="56" spans="1:17" ht="24.95" customHeight="1">
      <c r="A56" s="164"/>
      <c r="B56" s="153"/>
      <c r="C56" s="165"/>
      <c r="D56" s="155"/>
      <c r="E56" s="155"/>
      <c r="F56" s="155"/>
      <c r="G56" s="156"/>
      <c r="H56" s="155"/>
      <c r="I56" s="155"/>
      <c r="J56" s="158"/>
      <c r="K56" s="158"/>
      <c r="L56" s="159"/>
      <c r="M56" s="160"/>
      <c r="N56" s="159"/>
      <c r="O56" s="160"/>
      <c r="P56" s="160"/>
      <c r="Q56" s="169"/>
    </row>
    <row r="57" spans="1:17" ht="24.95" customHeight="1">
      <c r="A57" s="164"/>
      <c r="B57" s="153"/>
      <c r="C57" s="165"/>
      <c r="D57" s="155"/>
      <c r="E57" s="155"/>
      <c r="F57" s="155"/>
      <c r="G57" s="156"/>
      <c r="H57" s="155"/>
      <c r="I57" s="155"/>
      <c r="J57" s="158"/>
      <c r="K57" s="158"/>
      <c r="L57" s="159"/>
      <c r="M57" s="160"/>
      <c r="N57" s="159"/>
      <c r="O57" s="160"/>
      <c r="P57" s="160"/>
      <c r="Q57" s="169"/>
    </row>
    <row r="58" spans="1:17" ht="24.95" customHeight="1">
      <c r="A58" s="164"/>
      <c r="B58" s="153"/>
      <c r="C58" s="165"/>
      <c r="D58" s="155"/>
      <c r="E58" s="155"/>
      <c r="F58" s="155"/>
      <c r="G58" s="156"/>
      <c r="H58" s="155"/>
      <c r="I58" s="155"/>
      <c r="J58" s="158"/>
      <c r="K58" s="158"/>
      <c r="L58" s="159"/>
      <c r="M58" s="160"/>
      <c r="N58" s="159"/>
      <c r="O58" s="160"/>
      <c r="P58" s="160"/>
      <c r="Q58" s="169"/>
    </row>
    <row r="59" spans="1:17" ht="24.95" customHeight="1">
      <c r="A59" s="164"/>
      <c r="B59" s="153"/>
      <c r="C59" s="165"/>
      <c r="D59" s="155"/>
      <c r="E59" s="155"/>
      <c r="F59" s="155"/>
      <c r="G59" s="156"/>
      <c r="H59" s="155"/>
      <c r="I59" s="155"/>
      <c r="J59" s="158"/>
      <c r="K59" s="158"/>
      <c r="L59" s="159"/>
      <c r="M59" s="160"/>
      <c r="N59" s="159"/>
      <c r="O59" s="160"/>
      <c r="P59" s="160"/>
      <c r="Q59" s="169"/>
    </row>
    <row r="60" spans="1:17" ht="24.95" customHeight="1">
      <c r="A60" s="164"/>
      <c r="B60" s="153"/>
      <c r="C60" s="165"/>
      <c r="D60" s="155"/>
      <c r="E60" s="155"/>
      <c r="F60" s="155"/>
      <c r="G60" s="156"/>
      <c r="H60" s="155"/>
      <c r="I60" s="155"/>
      <c r="J60" s="158"/>
      <c r="K60" s="158"/>
      <c r="L60" s="159"/>
      <c r="M60" s="160"/>
      <c r="N60" s="159"/>
      <c r="O60" s="160"/>
      <c r="P60" s="160"/>
      <c r="Q60" s="169"/>
    </row>
    <row r="61" spans="1:17" ht="24.95" customHeight="1">
      <c r="A61" s="164"/>
      <c r="B61" s="153"/>
      <c r="C61" s="165"/>
      <c r="D61" s="155"/>
      <c r="E61" s="155"/>
      <c r="F61" s="155"/>
      <c r="G61" s="156"/>
      <c r="H61" s="155"/>
      <c r="I61" s="155"/>
      <c r="J61" s="158"/>
      <c r="K61" s="158"/>
      <c r="L61" s="159"/>
      <c r="M61" s="160"/>
      <c r="N61" s="159"/>
      <c r="O61" s="160"/>
      <c r="P61" s="160"/>
      <c r="Q61" s="169"/>
    </row>
    <row r="62" spans="1:17" ht="24.95" customHeight="1">
      <c r="A62" s="164"/>
      <c r="B62" s="153"/>
      <c r="C62" s="165"/>
      <c r="D62" s="155"/>
      <c r="E62" s="155"/>
      <c r="F62" s="155"/>
      <c r="G62" s="156"/>
      <c r="H62" s="155"/>
      <c r="I62" s="155"/>
      <c r="J62" s="158"/>
      <c r="K62" s="158"/>
      <c r="L62" s="159"/>
      <c r="M62" s="160"/>
      <c r="N62" s="159"/>
      <c r="O62" s="160"/>
      <c r="P62" s="160"/>
      <c r="Q62" s="169"/>
    </row>
    <row r="63" spans="1:17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</row>
    <row r="64" spans="1:17" ht="24.95" customHeight="1">
      <c r="A64" s="170"/>
      <c r="B64" s="171"/>
      <c r="C64" s="172" t="str">
        <f>"รวมราคา  " &amp;   A47 &amp; C47</f>
        <v>รวมราคา  2 งานครุภัณฑ์ฉากกั้นพาร์ติชั่นครึ่งกระจกใส สูง 1.20 แบบมีรางไฟ</v>
      </c>
      <c r="D64" s="173"/>
      <c r="E64" s="173"/>
      <c r="F64" s="173"/>
      <c r="G64" s="174"/>
      <c r="H64" s="173"/>
      <c r="I64" s="173"/>
      <c r="J64" s="175"/>
      <c r="K64" s="175"/>
      <c r="L64" s="176"/>
      <c r="M64" s="177" t="e">
        <f>SUM(M48:M63)</f>
        <v>#REF!</v>
      </c>
      <c r="N64" s="176"/>
      <c r="O64" s="177"/>
      <c r="P64" s="177" t="e">
        <f>SUM(P48:P63)</f>
        <v>#REF!</v>
      </c>
      <c r="Q64" s="178"/>
    </row>
    <row r="65" spans="1:17" ht="24.95" customHeight="1">
      <c r="A65" s="197">
        <v>3</v>
      </c>
      <c r="B65" s="198"/>
      <c r="C65" s="215" t="s">
        <v>703</v>
      </c>
      <c r="D65" s="200"/>
      <c r="E65" s="200"/>
      <c r="F65" s="200"/>
      <c r="G65" s="201"/>
      <c r="H65" s="200"/>
      <c r="I65" s="200"/>
      <c r="J65" s="202"/>
      <c r="K65" s="202"/>
      <c r="L65" s="203"/>
      <c r="M65" s="204"/>
      <c r="N65" s="203"/>
      <c r="O65" s="204"/>
      <c r="P65" s="204"/>
      <c r="Q65" s="205"/>
    </row>
    <row r="66" spans="1:17" ht="24.95" customHeight="1">
      <c r="A66" s="152"/>
      <c r="B66" s="153">
        <v>3.1</v>
      </c>
      <c r="C66" s="154" t="s">
        <v>702</v>
      </c>
      <c r="D66" s="155"/>
      <c r="E66" s="155"/>
      <c r="F66" s="155"/>
      <c r="G66" s="156"/>
      <c r="H66" s="155"/>
      <c r="I66" s="157"/>
      <c r="J66" s="158">
        <v>31</v>
      </c>
      <c r="K66" s="158" t="s">
        <v>35</v>
      </c>
      <c r="L66" s="159">
        <v>35900</v>
      </c>
      <c r="M66" s="160">
        <f>ROUND(J66*L66,2)</f>
        <v>1112900</v>
      </c>
      <c r="N66" s="159">
        <v>0</v>
      </c>
      <c r="O66" s="160">
        <f>ROUND(J66*N66,2)</f>
        <v>0</v>
      </c>
      <c r="P66" s="160">
        <f>ROUND(M66+O66,2)</f>
        <v>1112900</v>
      </c>
      <c r="Q66" s="161" t="s">
        <v>625</v>
      </c>
    </row>
    <row r="67" spans="1:17" ht="24.95" customHeight="1">
      <c r="A67" s="164"/>
      <c r="B67" s="153"/>
      <c r="C67" s="165"/>
      <c r="D67" s="155"/>
      <c r="E67" s="155"/>
      <c r="F67" s="155"/>
      <c r="G67" s="156"/>
      <c r="H67" s="155"/>
      <c r="I67" s="157"/>
      <c r="J67" s="158"/>
      <c r="K67" s="158"/>
      <c r="L67" s="159"/>
      <c r="M67" s="160"/>
      <c r="N67" s="159"/>
      <c r="O67" s="160"/>
      <c r="P67" s="160"/>
      <c r="Q67" s="161"/>
    </row>
    <row r="68" spans="1:17" ht="24.95" customHeight="1">
      <c r="A68" s="164"/>
      <c r="B68" s="153"/>
      <c r="C68" s="165"/>
      <c r="D68" s="155"/>
      <c r="E68" s="155"/>
      <c r="F68" s="155"/>
      <c r="G68" s="156"/>
      <c r="H68" s="155"/>
      <c r="I68" s="157"/>
      <c r="J68" s="158"/>
      <c r="K68" s="158"/>
      <c r="L68" s="159"/>
      <c r="M68" s="160"/>
      <c r="N68" s="159"/>
      <c r="O68" s="160"/>
      <c r="P68" s="160"/>
      <c r="Q68" s="161"/>
    </row>
    <row r="69" spans="1:17" ht="24.95" customHeight="1">
      <c r="A69" s="164"/>
      <c r="B69" s="153"/>
      <c r="C69" s="165"/>
      <c r="D69" s="155"/>
      <c r="E69" s="155"/>
      <c r="F69" s="155"/>
      <c r="G69" s="156"/>
      <c r="H69" s="179"/>
      <c r="I69" s="180"/>
      <c r="J69" s="158"/>
      <c r="K69" s="158"/>
      <c r="L69" s="159"/>
      <c r="M69" s="160"/>
      <c r="N69" s="159"/>
      <c r="O69" s="160"/>
      <c r="P69" s="160"/>
      <c r="Q69" s="161"/>
    </row>
    <row r="70" spans="1:17" ht="24.95" customHeight="1">
      <c r="A70" s="164"/>
      <c r="B70" s="153"/>
      <c r="C70" s="165"/>
      <c r="D70" s="155"/>
      <c r="E70" s="155"/>
      <c r="F70" s="155"/>
      <c r="G70" s="156"/>
      <c r="H70" s="155"/>
      <c r="I70" s="155"/>
      <c r="J70" s="158"/>
      <c r="K70" s="158"/>
      <c r="L70" s="159"/>
      <c r="M70" s="160"/>
      <c r="N70" s="159"/>
      <c r="O70" s="160"/>
      <c r="P70" s="160"/>
      <c r="Q70" s="161"/>
    </row>
    <row r="71" spans="1:17" ht="24.95" customHeight="1">
      <c r="A71" s="164"/>
      <c r="B71" s="153"/>
      <c r="C71" s="165"/>
      <c r="D71" s="155"/>
      <c r="E71" s="155"/>
      <c r="F71" s="155"/>
      <c r="G71" s="156"/>
      <c r="H71" s="155"/>
      <c r="I71" s="155"/>
      <c r="J71" s="158"/>
      <c r="K71" s="158"/>
      <c r="L71" s="159"/>
      <c r="M71" s="160"/>
      <c r="N71" s="159"/>
      <c r="O71" s="160"/>
      <c r="P71" s="160"/>
      <c r="Q71" s="169"/>
    </row>
    <row r="72" spans="1:17" ht="24.95" customHeight="1">
      <c r="A72" s="164"/>
      <c r="B72" s="153"/>
      <c r="C72" s="165"/>
      <c r="D72" s="155"/>
      <c r="E72" s="155"/>
      <c r="F72" s="155"/>
      <c r="G72" s="156"/>
      <c r="H72" s="155"/>
      <c r="I72" s="155"/>
      <c r="J72" s="158"/>
      <c r="K72" s="158"/>
      <c r="L72" s="159"/>
      <c r="M72" s="160"/>
      <c r="N72" s="159"/>
      <c r="O72" s="160"/>
      <c r="P72" s="160"/>
      <c r="Q72" s="169"/>
    </row>
    <row r="73" spans="1:17" ht="24.95" customHeight="1">
      <c r="A73" s="164"/>
      <c r="B73" s="153"/>
      <c r="C73" s="165"/>
      <c r="D73" s="155"/>
      <c r="E73" s="155"/>
      <c r="F73" s="155"/>
      <c r="G73" s="156"/>
      <c r="H73" s="155"/>
      <c r="I73" s="155"/>
      <c r="J73" s="158"/>
      <c r="K73" s="158"/>
      <c r="L73" s="159"/>
      <c r="M73" s="160"/>
      <c r="N73" s="159"/>
      <c r="O73" s="160"/>
      <c r="P73" s="160"/>
      <c r="Q73" s="169"/>
    </row>
    <row r="74" spans="1:17" ht="24.95" customHeight="1">
      <c r="A74" s="164"/>
      <c r="B74" s="153"/>
      <c r="C74" s="165"/>
      <c r="D74" s="155"/>
      <c r="E74" s="155"/>
      <c r="F74" s="155"/>
      <c r="G74" s="156"/>
      <c r="H74" s="155"/>
      <c r="I74" s="155"/>
      <c r="J74" s="158"/>
      <c r="K74" s="158"/>
      <c r="L74" s="159"/>
      <c r="M74" s="160"/>
      <c r="N74" s="159"/>
      <c r="O74" s="160"/>
      <c r="P74" s="160"/>
      <c r="Q74" s="169"/>
    </row>
    <row r="75" spans="1:17" ht="24.95" customHeight="1">
      <c r="A75" s="164"/>
      <c r="B75" s="153"/>
      <c r="C75" s="165"/>
      <c r="D75" s="155"/>
      <c r="E75" s="155"/>
      <c r="F75" s="155"/>
      <c r="G75" s="156"/>
      <c r="H75" s="155"/>
      <c r="I75" s="155"/>
      <c r="J75" s="158"/>
      <c r="K75" s="158"/>
      <c r="L75" s="159"/>
      <c r="M75" s="160"/>
      <c r="N75" s="159"/>
      <c r="O75" s="160"/>
      <c r="P75" s="160"/>
      <c r="Q75" s="169"/>
    </row>
    <row r="76" spans="1:17" ht="24.95" customHeight="1">
      <c r="A76" s="164"/>
      <c r="B76" s="153"/>
      <c r="C76" s="165"/>
      <c r="D76" s="155"/>
      <c r="E76" s="155"/>
      <c r="F76" s="155"/>
      <c r="G76" s="156"/>
      <c r="H76" s="155"/>
      <c r="I76" s="155"/>
      <c r="J76" s="158"/>
      <c r="K76" s="158"/>
      <c r="L76" s="159"/>
      <c r="M76" s="160"/>
      <c r="N76" s="159"/>
      <c r="O76" s="160"/>
      <c r="P76" s="160"/>
      <c r="Q76" s="169"/>
    </row>
    <row r="77" spans="1:17" ht="24.95" customHeight="1">
      <c r="A77" s="164"/>
      <c r="B77" s="153"/>
      <c r="C77" s="165"/>
      <c r="D77" s="155"/>
      <c r="E77" s="155"/>
      <c r="F77" s="155"/>
      <c r="G77" s="156"/>
      <c r="H77" s="155"/>
      <c r="I77" s="155"/>
      <c r="J77" s="158"/>
      <c r="K77" s="158"/>
      <c r="L77" s="159"/>
      <c r="M77" s="160"/>
      <c r="N77" s="159"/>
      <c r="O77" s="160"/>
      <c r="P77" s="160"/>
      <c r="Q77" s="169"/>
    </row>
    <row r="78" spans="1:17" ht="24.95" customHeight="1">
      <c r="A78" s="164"/>
      <c r="B78" s="153"/>
      <c r="C78" s="165"/>
      <c r="D78" s="155"/>
      <c r="E78" s="155"/>
      <c r="F78" s="155"/>
      <c r="G78" s="156"/>
      <c r="H78" s="155"/>
      <c r="I78" s="155"/>
      <c r="J78" s="158"/>
      <c r="K78" s="158"/>
      <c r="L78" s="159"/>
      <c r="M78" s="160"/>
      <c r="N78" s="159"/>
      <c r="O78" s="160"/>
      <c r="P78" s="160"/>
      <c r="Q78" s="169"/>
    </row>
    <row r="79" spans="1:17" ht="24.95" customHeight="1">
      <c r="A79" s="164"/>
      <c r="B79" s="153"/>
      <c r="C79" s="165"/>
      <c r="D79" s="155"/>
      <c r="E79" s="155"/>
      <c r="F79" s="155"/>
      <c r="G79" s="156"/>
      <c r="H79" s="155"/>
      <c r="I79" s="155"/>
      <c r="J79" s="158"/>
      <c r="K79" s="158"/>
      <c r="L79" s="159"/>
      <c r="M79" s="160"/>
      <c r="N79" s="159"/>
      <c r="O79" s="160"/>
      <c r="P79" s="160"/>
      <c r="Q79" s="169"/>
    </row>
    <row r="80" spans="1:17" ht="24.95" customHeight="1">
      <c r="A80" s="164"/>
      <c r="B80" s="153"/>
      <c r="C80" s="165"/>
      <c r="D80" s="155"/>
      <c r="E80" s="155"/>
      <c r="F80" s="155"/>
      <c r="G80" s="156"/>
      <c r="H80" s="155"/>
      <c r="I80" s="155"/>
      <c r="J80" s="158"/>
      <c r="K80" s="158"/>
      <c r="L80" s="159"/>
      <c r="M80" s="160"/>
      <c r="N80" s="159"/>
      <c r="O80" s="160"/>
      <c r="P80" s="160"/>
      <c r="Q80" s="169"/>
    </row>
    <row r="81" spans="1:17" ht="24.95" customHeight="1">
      <c r="A81" s="164"/>
      <c r="B81" s="153"/>
      <c r="C81" s="165"/>
      <c r="D81" s="155"/>
      <c r="E81" s="155"/>
      <c r="F81" s="155"/>
      <c r="G81" s="156"/>
      <c r="H81" s="155"/>
      <c r="I81" s="155"/>
      <c r="J81" s="158"/>
      <c r="K81" s="158"/>
      <c r="L81" s="159"/>
      <c r="M81" s="160"/>
      <c r="N81" s="159"/>
      <c r="O81" s="160"/>
      <c r="P81" s="160"/>
      <c r="Q81" s="169"/>
    </row>
    <row r="82" spans="1:17" ht="24.95" customHeight="1">
      <c r="A82" s="170"/>
      <c r="B82" s="171"/>
      <c r="C82" s="172" t="str">
        <f>"รวมราคา  " &amp;   A65 &amp; C65</f>
        <v>รวมราคา  3งานเครื่องปรับอากาศ แบบแยกส่วน</v>
      </c>
      <c r="D82" s="173"/>
      <c r="E82" s="173"/>
      <c r="F82" s="173"/>
      <c r="G82" s="174"/>
      <c r="H82" s="173"/>
      <c r="I82" s="173"/>
      <c r="J82" s="175"/>
      <c r="K82" s="175"/>
      <c r="L82" s="176"/>
      <c r="M82" s="177">
        <f>SUM(M66:M81)</f>
        <v>1112900</v>
      </c>
      <c r="N82" s="176"/>
      <c r="O82" s="177"/>
      <c r="P82" s="177">
        <f>SUM(P66:P81)</f>
        <v>1112900</v>
      </c>
      <c r="Q82" s="178"/>
    </row>
    <row r="83" spans="1:17" ht="24.95" customHeight="1">
      <c r="A83" s="152">
        <v>4</v>
      </c>
      <c r="B83" s="153"/>
      <c r="C83" s="154" t="s">
        <v>707</v>
      </c>
      <c r="D83" s="155"/>
      <c r="E83" s="155"/>
      <c r="F83" s="155"/>
      <c r="G83" s="156"/>
      <c r="H83" s="155"/>
      <c r="I83" s="157"/>
      <c r="J83" s="158"/>
      <c r="K83" s="158"/>
      <c r="L83" s="159"/>
      <c r="M83" s="160"/>
      <c r="N83" s="159"/>
      <c r="O83" s="160"/>
      <c r="P83" s="160"/>
      <c r="Q83" s="161"/>
    </row>
    <row r="84" spans="1:17" ht="24.95" customHeight="1">
      <c r="A84" s="164"/>
      <c r="B84" s="331" t="s">
        <v>710</v>
      </c>
      <c r="C84" s="332"/>
      <c r="D84" s="155"/>
      <c r="E84" s="155"/>
      <c r="F84" s="155"/>
      <c r="G84" s="156"/>
      <c r="H84" s="155"/>
      <c r="I84" s="157"/>
      <c r="J84" s="206"/>
      <c r="K84" s="158"/>
      <c r="L84" s="159"/>
      <c r="M84" s="160"/>
      <c r="N84" s="159"/>
      <c r="O84" s="160"/>
      <c r="P84" s="160"/>
      <c r="Q84" s="161"/>
    </row>
    <row r="85" spans="1:17" ht="24.95" customHeight="1">
      <c r="A85" s="164"/>
      <c r="B85" s="153">
        <v>4.0999999999999996</v>
      </c>
      <c r="C85" s="165" t="s">
        <v>708</v>
      </c>
      <c r="D85" s="155">
        <f>3.6</f>
        <v>3.6</v>
      </c>
      <c r="E85" s="155"/>
      <c r="F85" s="155">
        <f>2.2+0.1+0.2</f>
        <v>2.5000000000000004</v>
      </c>
      <c r="G85" s="156">
        <v>9</v>
      </c>
      <c r="H85" s="155">
        <f t="shared" ref="H85:H91" si="0">D85*F85</f>
        <v>9.0000000000000018</v>
      </c>
      <c r="I85" s="157">
        <f t="shared" ref="I85:I91" si="1">G85*H85</f>
        <v>81.000000000000014</v>
      </c>
      <c r="J85" s="206">
        <f t="shared" ref="J85:J91" si="2">I85</f>
        <v>81.000000000000014</v>
      </c>
      <c r="K85" s="158" t="s">
        <v>83</v>
      </c>
      <c r="L85" s="159">
        <v>1200</v>
      </c>
      <c r="M85" s="160">
        <f t="shared" ref="M85:M91" si="3">ROUND(J85*L85,2)</f>
        <v>97200</v>
      </c>
      <c r="N85" s="159">
        <v>0</v>
      </c>
      <c r="O85" s="160">
        <f t="shared" ref="O85:O91" si="4">ROUND(J85*N85,2)</f>
        <v>0</v>
      </c>
      <c r="P85" s="160">
        <f t="shared" ref="P85:P91" si="5">ROUND(M85+O85,2)</f>
        <v>97200</v>
      </c>
      <c r="Q85" s="161" t="s">
        <v>625</v>
      </c>
    </row>
    <row r="86" spans="1:17" ht="24.95" customHeight="1">
      <c r="A86" s="164"/>
      <c r="B86" s="153">
        <v>4.2</v>
      </c>
      <c r="C86" s="165" t="s">
        <v>709</v>
      </c>
      <c r="D86" s="155">
        <f>5.5</f>
        <v>5.5</v>
      </c>
      <c r="E86" s="155"/>
      <c r="F86" s="155">
        <f>2.2+0.1+0.2</f>
        <v>2.5000000000000004</v>
      </c>
      <c r="G86" s="156">
        <v>1</v>
      </c>
      <c r="H86" s="155">
        <f t="shared" si="0"/>
        <v>13.750000000000002</v>
      </c>
      <c r="I86" s="157">
        <f t="shared" si="1"/>
        <v>13.750000000000002</v>
      </c>
      <c r="J86" s="206">
        <f t="shared" si="2"/>
        <v>13.750000000000002</v>
      </c>
      <c r="K86" s="158" t="s">
        <v>83</v>
      </c>
      <c r="L86" s="159">
        <f>L85</f>
        <v>1200</v>
      </c>
      <c r="M86" s="160">
        <f t="shared" si="3"/>
        <v>16500</v>
      </c>
      <c r="N86" s="159">
        <v>0</v>
      </c>
      <c r="O86" s="160">
        <f t="shared" si="4"/>
        <v>0</v>
      </c>
      <c r="P86" s="160">
        <f t="shared" si="5"/>
        <v>16500</v>
      </c>
      <c r="Q86" s="161" t="s">
        <v>625</v>
      </c>
    </row>
    <row r="87" spans="1:17" ht="24.95" customHeight="1">
      <c r="A87" s="164"/>
      <c r="B87" s="153">
        <v>4.3</v>
      </c>
      <c r="C87" s="165" t="s">
        <v>738</v>
      </c>
      <c r="D87" s="155">
        <v>3.6</v>
      </c>
      <c r="E87" s="155"/>
      <c r="F87" s="155">
        <f>1.85+0.1+0.2</f>
        <v>2.1500000000000004</v>
      </c>
      <c r="G87" s="156">
        <v>4</v>
      </c>
      <c r="H87" s="155">
        <f t="shared" si="0"/>
        <v>7.7400000000000011</v>
      </c>
      <c r="I87" s="157">
        <f t="shared" si="1"/>
        <v>30.960000000000004</v>
      </c>
      <c r="J87" s="206">
        <f t="shared" si="2"/>
        <v>30.960000000000004</v>
      </c>
      <c r="K87" s="158" t="s">
        <v>83</v>
      </c>
      <c r="L87" s="159">
        <f>L85</f>
        <v>1200</v>
      </c>
      <c r="M87" s="160">
        <f t="shared" si="3"/>
        <v>37152</v>
      </c>
      <c r="N87" s="159">
        <v>0</v>
      </c>
      <c r="O87" s="160">
        <f t="shared" si="4"/>
        <v>0</v>
      </c>
      <c r="P87" s="160">
        <f t="shared" si="5"/>
        <v>37152</v>
      </c>
      <c r="Q87" s="161" t="s">
        <v>625</v>
      </c>
    </row>
    <row r="88" spans="1:17" ht="24.95" customHeight="1">
      <c r="A88" s="164"/>
      <c r="B88" s="153">
        <v>4.4000000000000004</v>
      </c>
      <c r="C88" s="165" t="s">
        <v>739</v>
      </c>
      <c r="D88" s="155">
        <f>1.65</f>
        <v>1.65</v>
      </c>
      <c r="E88" s="155"/>
      <c r="F88" s="155">
        <f>1.85+0.1+0.2</f>
        <v>2.1500000000000004</v>
      </c>
      <c r="G88" s="156">
        <v>2</v>
      </c>
      <c r="H88" s="155">
        <f t="shared" si="0"/>
        <v>3.5475000000000003</v>
      </c>
      <c r="I88" s="157">
        <f t="shared" si="1"/>
        <v>7.0950000000000006</v>
      </c>
      <c r="J88" s="206">
        <f t="shared" si="2"/>
        <v>7.0950000000000006</v>
      </c>
      <c r="K88" s="158" t="s">
        <v>83</v>
      </c>
      <c r="L88" s="159">
        <f>L85</f>
        <v>1200</v>
      </c>
      <c r="M88" s="160">
        <f t="shared" si="3"/>
        <v>8514</v>
      </c>
      <c r="N88" s="159">
        <v>0</v>
      </c>
      <c r="O88" s="160">
        <f t="shared" si="4"/>
        <v>0</v>
      </c>
      <c r="P88" s="160">
        <f t="shared" si="5"/>
        <v>8514</v>
      </c>
      <c r="Q88" s="161" t="s">
        <v>625</v>
      </c>
    </row>
    <row r="89" spans="1:17" ht="24.95" customHeight="1">
      <c r="A89" s="164"/>
      <c r="B89" s="153">
        <v>4.5</v>
      </c>
      <c r="C89" s="165" t="s">
        <v>740</v>
      </c>
      <c r="D89" s="155">
        <v>0.7</v>
      </c>
      <c r="E89" s="155"/>
      <c r="F89" s="155">
        <f>2.05+0.1</f>
        <v>2.15</v>
      </c>
      <c r="G89" s="156">
        <v>1</v>
      </c>
      <c r="H89" s="155">
        <f t="shared" si="0"/>
        <v>1.5049999999999999</v>
      </c>
      <c r="I89" s="157">
        <f t="shared" si="1"/>
        <v>1.5049999999999999</v>
      </c>
      <c r="J89" s="206">
        <f t="shared" si="2"/>
        <v>1.5049999999999999</v>
      </c>
      <c r="K89" s="158" t="s">
        <v>83</v>
      </c>
      <c r="L89" s="159">
        <f>L85</f>
        <v>1200</v>
      </c>
      <c r="M89" s="160">
        <f t="shared" si="3"/>
        <v>1806</v>
      </c>
      <c r="N89" s="159">
        <v>0</v>
      </c>
      <c r="O89" s="160">
        <f t="shared" si="4"/>
        <v>0</v>
      </c>
      <c r="P89" s="160">
        <f t="shared" si="5"/>
        <v>1806</v>
      </c>
      <c r="Q89" s="161" t="s">
        <v>625</v>
      </c>
    </row>
    <row r="90" spans="1:17" ht="24.95" customHeight="1">
      <c r="A90" s="164"/>
      <c r="B90" s="153">
        <v>4.5999999999999996</v>
      </c>
      <c r="C90" s="165" t="s">
        <v>742</v>
      </c>
      <c r="D90" s="155">
        <v>3.6</v>
      </c>
      <c r="E90" s="155"/>
      <c r="F90" s="155">
        <f>0.6+0.1+0.2</f>
        <v>0.89999999999999991</v>
      </c>
      <c r="G90" s="156">
        <v>1</v>
      </c>
      <c r="H90" s="155">
        <f t="shared" si="0"/>
        <v>3.2399999999999998</v>
      </c>
      <c r="I90" s="157">
        <f t="shared" si="1"/>
        <v>3.2399999999999998</v>
      </c>
      <c r="J90" s="206">
        <f t="shared" si="2"/>
        <v>3.2399999999999998</v>
      </c>
      <c r="K90" s="158" t="s">
        <v>83</v>
      </c>
      <c r="L90" s="159">
        <f>L86</f>
        <v>1200</v>
      </c>
      <c r="M90" s="160">
        <f t="shared" si="3"/>
        <v>3888</v>
      </c>
      <c r="N90" s="159">
        <v>0</v>
      </c>
      <c r="O90" s="160">
        <f t="shared" si="4"/>
        <v>0</v>
      </c>
      <c r="P90" s="160">
        <f t="shared" si="5"/>
        <v>3888</v>
      </c>
      <c r="Q90" s="161" t="s">
        <v>625</v>
      </c>
    </row>
    <row r="91" spans="1:17" ht="24.95" customHeight="1">
      <c r="A91" s="164"/>
      <c r="B91" s="153">
        <v>4.7</v>
      </c>
      <c r="C91" s="165" t="s">
        <v>741</v>
      </c>
      <c r="D91" s="155">
        <v>5.38</v>
      </c>
      <c r="E91" s="155"/>
      <c r="F91" s="155">
        <f>0.6+0.1+0.2</f>
        <v>0.89999999999999991</v>
      </c>
      <c r="G91" s="156">
        <v>1</v>
      </c>
      <c r="H91" s="155">
        <f t="shared" si="0"/>
        <v>4.8419999999999996</v>
      </c>
      <c r="I91" s="157">
        <f t="shared" si="1"/>
        <v>4.8419999999999996</v>
      </c>
      <c r="J91" s="206">
        <f t="shared" si="2"/>
        <v>4.8419999999999996</v>
      </c>
      <c r="K91" s="158" t="s">
        <v>83</v>
      </c>
      <c r="L91" s="159">
        <f>L87</f>
        <v>1200</v>
      </c>
      <c r="M91" s="160">
        <f t="shared" si="3"/>
        <v>5810.4</v>
      </c>
      <c r="N91" s="159">
        <v>0</v>
      </c>
      <c r="O91" s="160">
        <f t="shared" si="4"/>
        <v>0</v>
      </c>
      <c r="P91" s="160">
        <f t="shared" si="5"/>
        <v>5810.4</v>
      </c>
      <c r="Q91" s="161" t="s">
        <v>625</v>
      </c>
    </row>
    <row r="92" spans="1:17" ht="24.95" customHeight="1">
      <c r="A92" s="164"/>
      <c r="B92" s="331" t="s">
        <v>711</v>
      </c>
      <c r="C92" s="332"/>
      <c r="D92" s="155"/>
      <c r="E92" s="155"/>
      <c r="F92" s="155"/>
      <c r="G92" s="156"/>
      <c r="H92" s="155"/>
      <c r="I92" s="155"/>
      <c r="J92" s="158"/>
      <c r="K92" s="158"/>
      <c r="L92" s="159"/>
      <c r="M92" s="160"/>
      <c r="N92" s="159"/>
      <c r="O92" s="160"/>
      <c r="P92" s="160"/>
      <c r="Q92" s="169"/>
    </row>
    <row r="93" spans="1:17" ht="24.95" customHeight="1">
      <c r="A93" s="164"/>
      <c r="B93" s="153">
        <v>4.8</v>
      </c>
      <c r="C93" s="165" t="s">
        <v>738</v>
      </c>
      <c r="D93" s="155">
        <v>3.6</v>
      </c>
      <c r="E93" s="155"/>
      <c r="F93" s="155">
        <f>1.85+0.1+0.2</f>
        <v>2.1500000000000004</v>
      </c>
      <c r="G93" s="156">
        <v>5</v>
      </c>
      <c r="H93" s="155">
        <f t="shared" ref="H93:H99" si="6">D93*F93</f>
        <v>7.7400000000000011</v>
      </c>
      <c r="I93" s="157">
        <f>G93*H93</f>
        <v>38.700000000000003</v>
      </c>
      <c r="J93" s="206">
        <f>I93</f>
        <v>38.700000000000003</v>
      </c>
      <c r="K93" s="158" t="s">
        <v>83</v>
      </c>
      <c r="L93" s="159">
        <f>L89</f>
        <v>1200</v>
      </c>
      <c r="M93" s="160">
        <f>ROUND(J93*L93,2)</f>
        <v>46440</v>
      </c>
      <c r="N93" s="159">
        <v>0</v>
      </c>
      <c r="O93" s="160">
        <f>ROUND(J93*N93,2)</f>
        <v>0</v>
      </c>
      <c r="P93" s="160">
        <f>ROUND(M93+O93,2)</f>
        <v>46440</v>
      </c>
      <c r="Q93" s="161" t="s">
        <v>625</v>
      </c>
    </row>
    <row r="94" spans="1:17" ht="24.95" customHeight="1">
      <c r="A94" s="164"/>
      <c r="B94" s="153">
        <v>4.9000000000000004</v>
      </c>
      <c r="C94" s="165" t="s">
        <v>739</v>
      </c>
      <c r="D94" s="155">
        <f>1.65</f>
        <v>1.65</v>
      </c>
      <c r="E94" s="155"/>
      <c r="F94" s="155">
        <f>1.85+0.1+0.2</f>
        <v>2.1500000000000004</v>
      </c>
      <c r="G94" s="156">
        <v>3</v>
      </c>
      <c r="H94" s="155">
        <f t="shared" si="6"/>
        <v>3.5475000000000003</v>
      </c>
      <c r="I94" s="157">
        <f t="shared" ref="I94:I99" si="7">G94*H94</f>
        <v>10.642500000000002</v>
      </c>
      <c r="J94" s="206">
        <f t="shared" ref="J94:J99" si="8">I94</f>
        <v>10.642500000000002</v>
      </c>
      <c r="K94" s="158" t="s">
        <v>83</v>
      </c>
      <c r="L94" s="159">
        <f t="shared" ref="L94:L99" si="9">L90</f>
        <v>1200</v>
      </c>
      <c r="M94" s="160">
        <f t="shared" ref="M94:M99" si="10">ROUND(J94*L94,2)</f>
        <v>12771</v>
      </c>
      <c r="N94" s="159">
        <v>0</v>
      </c>
      <c r="O94" s="160">
        <f t="shared" ref="O94:O99" si="11">ROUND(J94*N94,2)</f>
        <v>0</v>
      </c>
      <c r="P94" s="160">
        <f t="shared" ref="P94:P99" si="12">ROUND(M94+O94,2)</f>
        <v>12771</v>
      </c>
      <c r="Q94" s="161" t="s">
        <v>625</v>
      </c>
    </row>
    <row r="95" spans="1:17" ht="24.95" customHeight="1">
      <c r="A95" s="164"/>
      <c r="B95" s="186">
        <v>4.0999999999999996</v>
      </c>
      <c r="C95" s="165" t="s">
        <v>740</v>
      </c>
      <c r="D95" s="155">
        <v>0.7</v>
      </c>
      <c r="E95" s="155"/>
      <c r="F95" s="155">
        <f>2.05+0.1</f>
        <v>2.15</v>
      </c>
      <c r="G95" s="156">
        <v>1</v>
      </c>
      <c r="H95" s="155">
        <f t="shared" si="6"/>
        <v>1.5049999999999999</v>
      </c>
      <c r="I95" s="157">
        <f t="shared" si="7"/>
        <v>1.5049999999999999</v>
      </c>
      <c r="J95" s="206">
        <f t="shared" si="8"/>
        <v>1.5049999999999999</v>
      </c>
      <c r="K95" s="158" t="s">
        <v>83</v>
      </c>
      <c r="L95" s="159">
        <f t="shared" si="9"/>
        <v>1200</v>
      </c>
      <c r="M95" s="160">
        <f t="shared" si="10"/>
        <v>1806</v>
      </c>
      <c r="N95" s="159">
        <v>0</v>
      </c>
      <c r="O95" s="160">
        <f t="shared" si="11"/>
        <v>0</v>
      </c>
      <c r="P95" s="160">
        <f t="shared" si="12"/>
        <v>1806</v>
      </c>
      <c r="Q95" s="161" t="s">
        <v>625</v>
      </c>
    </row>
    <row r="96" spans="1:17" ht="24.95" customHeight="1">
      <c r="A96" s="164"/>
      <c r="B96" s="186">
        <v>4.1100000000000003</v>
      </c>
      <c r="C96" s="165" t="s">
        <v>716</v>
      </c>
      <c r="D96" s="155">
        <v>1.825</v>
      </c>
      <c r="E96" s="155"/>
      <c r="F96" s="155">
        <f>0.6+0.1+0.2</f>
        <v>0.89999999999999991</v>
      </c>
      <c r="G96" s="156">
        <v>1</v>
      </c>
      <c r="H96" s="155">
        <f t="shared" si="6"/>
        <v>1.6424999999999998</v>
      </c>
      <c r="I96" s="157">
        <f t="shared" si="7"/>
        <v>1.6424999999999998</v>
      </c>
      <c r="J96" s="206">
        <f t="shared" si="8"/>
        <v>1.6424999999999998</v>
      </c>
      <c r="K96" s="158" t="s">
        <v>83</v>
      </c>
      <c r="L96" s="159">
        <v>1200</v>
      </c>
      <c r="M96" s="160">
        <f t="shared" si="10"/>
        <v>1971</v>
      </c>
      <c r="N96" s="159">
        <v>0</v>
      </c>
      <c r="O96" s="160">
        <f t="shared" si="11"/>
        <v>0</v>
      </c>
      <c r="P96" s="160">
        <f t="shared" si="12"/>
        <v>1971</v>
      </c>
      <c r="Q96" s="161" t="s">
        <v>625</v>
      </c>
    </row>
    <row r="97" spans="1:17" ht="24.95" customHeight="1">
      <c r="A97" s="164"/>
      <c r="B97" s="153">
        <v>4.12</v>
      </c>
      <c r="C97" s="165" t="s">
        <v>717</v>
      </c>
      <c r="D97" s="155">
        <v>3.6</v>
      </c>
      <c r="E97" s="155"/>
      <c r="F97" s="155">
        <f>0.6+0.1+0.2</f>
        <v>0.89999999999999991</v>
      </c>
      <c r="G97" s="156">
        <v>1</v>
      </c>
      <c r="H97" s="155">
        <f t="shared" si="6"/>
        <v>3.2399999999999998</v>
      </c>
      <c r="I97" s="157">
        <f t="shared" si="7"/>
        <v>3.2399999999999998</v>
      </c>
      <c r="J97" s="206">
        <f t="shared" si="8"/>
        <v>3.2399999999999998</v>
      </c>
      <c r="K97" s="158" t="s">
        <v>83</v>
      </c>
      <c r="L97" s="159">
        <v>1200</v>
      </c>
      <c r="M97" s="160">
        <f t="shared" si="10"/>
        <v>3888</v>
      </c>
      <c r="N97" s="159">
        <v>0</v>
      </c>
      <c r="O97" s="160">
        <f t="shared" si="11"/>
        <v>0</v>
      </c>
      <c r="P97" s="160">
        <f t="shared" si="12"/>
        <v>3888</v>
      </c>
      <c r="Q97" s="161" t="s">
        <v>625</v>
      </c>
    </row>
    <row r="98" spans="1:17" ht="24.95" customHeight="1">
      <c r="A98" s="164"/>
      <c r="B98" s="186">
        <v>4.13</v>
      </c>
      <c r="C98" s="165" t="s">
        <v>715</v>
      </c>
      <c r="D98" s="155">
        <v>0.5</v>
      </c>
      <c r="E98" s="155"/>
      <c r="F98" s="155">
        <f>2.05+0.1</f>
        <v>2.15</v>
      </c>
      <c r="G98" s="156">
        <v>1</v>
      </c>
      <c r="H98" s="155">
        <f t="shared" si="6"/>
        <v>1.075</v>
      </c>
      <c r="I98" s="157">
        <f t="shared" si="7"/>
        <v>1.075</v>
      </c>
      <c r="J98" s="206">
        <f t="shared" si="8"/>
        <v>1.075</v>
      </c>
      <c r="K98" s="158" t="s">
        <v>83</v>
      </c>
      <c r="L98" s="159">
        <f t="shared" si="9"/>
        <v>1200</v>
      </c>
      <c r="M98" s="160">
        <f t="shared" si="10"/>
        <v>1290</v>
      </c>
      <c r="N98" s="159">
        <v>0</v>
      </c>
      <c r="O98" s="160">
        <f t="shared" si="11"/>
        <v>0</v>
      </c>
      <c r="P98" s="160">
        <f t="shared" si="12"/>
        <v>1290</v>
      </c>
      <c r="Q98" s="161" t="s">
        <v>625</v>
      </c>
    </row>
    <row r="99" spans="1:17" ht="24.95" customHeight="1">
      <c r="A99" s="164"/>
      <c r="B99" s="186">
        <v>4.1399999999999997</v>
      </c>
      <c r="C99" s="165" t="s">
        <v>714</v>
      </c>
      <c r="D99" s="155">
        <v>1</v>
      </c>
      <c r="E99" s="155"/>
      <c r="F99" s="155">
        <f>2.05+0.1</f>
        <v>2.15</v>
      </c>
      <c r="G99" s="156">
        <v>1</v>
      </c>
      <c r="H99" s="155">
        <f t="shared" si="6"/>
        <v>2.15</v>
      </c>
      <c r="I99" s="157">
        <f t="shared" si="7"/>
        <v>2.15</v>
      </c>
      <c r="J99" s="206">
        <f t="shared" si="8"/>
        <v>2.15</v>
      </c>
      <c r="K99" s="158" t="s">
        <v>83</v>
      </c>
      <c r="L99" s="159">
        <f t="shared" si="9"/>
        <v>1200</v>
      </c>
      <c r="M99" s="160">
        <f t="shared" si="10"/>
        <v>2580</v>
      </c>
      <c r="N99" s="159">
        <v>0</v>
      </c>
      <c r="O99" s="160">
        <f t="shared" si="11"/>
        <v>0</v>
      </c>
      <c r="P99" s="160">
        <f t="shared" si="12"/>
        <v>2580</v>
      </c>
      <c r="Q99" s="161" t="s">
        <v>625</v>
      </c>
    </row>
    <row r="100" spans="1:17" ht="24.95" customHeight="1">
      <c r="A100" s="164"/>
      <c r="B100" s="153"/>
      <c r="C100" s="165"/>
      <c r="D100" s="155"/>
      <c r="E100" s="155"/>
      <c r="F100" s="155"/>
      <c r="G100" s="156"/>
      <c r="H100" s="155"/>
      <c r="I100" s="155"/>
      <c r="J100" s="158"/>
      <c r="K100" s="158"/>
      <c r="L100" s="159"/>
      <c r="M100" s="160"/>
      <c r="N100" s="159"/>
      <c r="O100" s="160"/>
      <c r="P100" s="160"/>
      <c r="Q100" s="169"/>
    </row>
    <row r="101" spans="1:17" ht="24.95" customHeight="1">
      <c r="A101" s="170"/>
      <c r="B101" s="171"/>
      <c r="C101" s="172" t="str">
        <f>"รวมราคา  " &amp;   A83 &amp; C83</f>
        <v>รวมราคา  4งานมู่ลี่อลูมิเนียม</v>
      </c>
      <c r="D101" s="173"/>
      <c r="E101" s="173"/>
      <c r="F101" s="173"/>
      <c r="G101" s="174"/>
      <c r="H101" s="173"/>
      <c r="I101" s="173"/>
      <c r="J101" s="175"/>
      <c r="K101" s="175"/>
      <c r="L101" s="176"/>
      <c r="M101" s="177">
        <f>SUM(M84:M100)</f>
        <v>241616.4</v>
      </c>
      <c r="N101" s="176"/>
      <c r="O101" s="177"/>
      <c r="P101" s="177">
        <f>SUM(P84:P100)</f>
        <v>241616.4</v>
      </c>
      <c r="Q101" s="178"/>
    </row>
  </sheetData>
  <mergeCells count="15">
    <mergeCell ref="B13:C13"/>
    <mergeCell ref="B84:C84"/>
    <mergeCell ref="B92:C92"/>
    <mergeCell ref="B9:C9"/>
    <mergeCell ref="B10:C10"/>
    <mergeCell ref="B11:C11"/>
    <mergeCell ref="B12:C12"/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5" right="0.25" top="0.75" bottom="0.75" header="0.3" footer="0.3"/>
  <pageSetup paperSize="9" scale="76" fitToHeight="0" orientation="landscape" r:id="rId1"/>
  <headerFooter alignWithMargins="0">
    <oddHeader>&amp;Rแบบ ปร. 4   แผ่นที่  &amp;P   /  &amp;N   แผ่น</oddHeader>
  </headerFooter>
  <rowBreaks count="3" manualBreakCount="3">
    <brk id="46" max="16" man="1"/>
    <brk id="64" max="16" man="1"/>
    <brk id="8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'แบบปร.4.1.1 โรงอาหาร'!#REF!</f>
        <v>#REF!</v>
      </c>
    </row>
    <row r="2" spans="1:16" ht="22.5" customHeight="1">
      <c r="A2" t="e">
        <f>'แบบปร.4.1.1 โรงอาหาร'!#REF!</f>
        <v>#REF!</v>
      </c>
      <c r="M2" t="e">
        <f>'แบบปร.4.1.1 โรงอาหาร'!#REF!</f>
        <v>#REF!</v>
      </c>
    </row>
    <row r="3" spans="1:16" ht="22.5" customHeight="1">
      <c r="A3" t="e">
        <f>'แบบปร.4.1.1 โรงอาหาร'!#REF!</f>
        <v>#REF!</v>
      </c>
      <c r="M3" t="e">
        <f>'แบบปร.4.1.1 โรงอาหาร'!#REF!</f>
        <v>#REF!</v>
      </c>
    </row>
    <row r="4" spans="1:16" ht="22.5" customHeight="1">
      <c r="A4" t="e">
        <f>'แบบปร.4.1.1 โรงอาหาร'!#REF!</f>
        <v>#REF!</v>
      </c>
      <c r="M4" t="e">
        <f>'แบบปร.4.1.1 โรงอาหาร'!#REF!</f>
        <v>#REF!</v>
      </c>
      <c r="O4" s="264" t="e">
        <f>'แบบปร.4.1.1 โรงอาหาร'!#REF!</f>
        <v>#REF!</v>
      </c>
      <c r="P4" s="264"/>
    </row>
    <row r="5" spans="1:16">
      <c r="A5" t="s">
        <v>8</v>
      </c>
      <c r="B5" s="264" t="s">
        <v>0</v>
      </c>
      <c r="C5" s="264" t="s">
        <v>18</v>
      </c>
      <c r="D5" s="264"/>
      <c r="E5" s="264"/>
      <c r="F5" s="264" t="s">
        <v>1</v>
      </c>
      <c r="G5" t="s">
        <v>22</v>
      </c>
      <c r="H5" t="s">
        <v>23</v>
      </c>
      <c r="I5" t="s">
        <v>24</v>
      </c>
      <c r="J5" s="264" t="s">
        <v>25</v>
      </c>
      <c r="K5" s="264"/>
      <c r="L5" s="264" t="s">
        <v>26</v>
      </c>
      <c r="M5" s="264"/>
      <c r="N5" s="264"/>
      <c r="O5" s="264"/>
      <c r="P5" s="264" t="s">
        <v>12</v>
      </c>
    </row>
    <row r="6" spans="1:16" ht="24">
      <c r="A6" t="s">
        <v>9</v>
      </c>
      <c r="B6" s="264"/>
      <c r="C6" s="264"/>
      <c r="D6" s="264"/>
      <c r="E6" s="264"/>
      <c r="F6" s="264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264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AG45"/>
  <sheetViews>
    <sheetView topLeftCell="A3" zoomScaleNormal="100" zoomScaleSheetLayoutView="85" workbookViewId="0">
      <selection activeCell="F15" sqref="F15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8" width="9.140625" style="3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71" t="s">
        <v>632</v>
      </c>
      <c r="B3" s="271"/>
      <c r="C3" s="271"/>
      <c r="D3" s="271"/>
      <c r="E3" s="271"/>
      <c r="F3" s="271"/>
    </row>
    <row r="4" spans="1:11" ht="2.25" customHeight="1" thickBot="1">
      <c r="A4" s="272"/>
      <c r="B4" s="272"/>
      <c r="C4" s="272"/>
      <c r="D4" s="272"/>
      <c r="E4" s="272"/>
      <c r="F4" s="272"/>
    </row>
    <row r="5" spans="1:11">
      <c r="A5" s="4"/>
      <c r="B5" s="5" t="str">
        <f>แบบปร.4.1C!A3</f>
        <v>โครงการ : ต่อเติมห้องพักอาจารย์คณะครุศาสตร์ อาคาร C</v>
      </c>
      <c r="C5" s="6"/>
      <c r="D5" s="4"/>
      <c r="E5" s="6"/>
      <c r="F5" s="4"/>
    </row>
    <row r="6" spans="1:11">
      <c r="A6" s="7"/>
      <c r="B6" s="8" t="s">
        <v>542</v>
      </c>
      <c r="C6" s="9"/>
      <c r="D6" s="10"/>
      <c r="E6" s="9"/>
      <c r="F6" s="7"/>
    </row>
    <row r="7" spans="1:11">
      <c r="A7" s="7"/>
      <c r="B7" s="8" t="str">
        <f>'แบบปร.4.1.1 โรงอาหาร'!A4</f>
        <v>เจ้าของอาคาร : มหาวิทยาลัยราชภัฏเชียงใหม่</v>
      </c>
      <c r="C7" s="9"/>
      <c r="D7" s="7"/>
      <c r="E7" s="9"/>
      <c r="F7" s="7"/>
    </row>
    <row r="8" spans="1:11">
      <c r="A8" s="7"/>
      <c r="B8" s="8" t="s">
        <v>605</v>
      </c>
      <c r="C8" s="9"/>
      <c r="D8" s="7"/>
      <c r="E8" s="9"/>
      <c r="F8" s="7"/>
    </row>
    <row r="9" spans="1:11">
      <c r="A9" s="7"/>
      <c r="B9" s="11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9" s="9"/>
      <c r="D9" s="7"/>
      <c r="E9" s="9"/>
      <c r="F9" s="7"/>
    </row>
    <row r="10" spans="1:11">
      <c r="A10" s="7"/>
      <c r="B10" s="8" t="s">
        <v>606</v>
      </c>
      <c r="C10" s="9"/>
      <c r="D10" s="7"/>
      <c r="E10" s="9"/>
      <c r="F10" s="7"/>
    </row>
    <row r="11" spans="1:11">
      <c r="A11" s="7"/>
      <c r="B11" s="8" t="s">
        <v>612</v>
      </c>
      <c r="C11" s="9"/>
      <c r="D11" s="7"/>
      <c r="E11" s="9"/>
      <c r="F11" s="7"/>
    </row>
    <row r="12" spans="1:11" ht="25.5" thickBot="1">
      <c r="A12" s="7"/>
      <c r="B12" s="8" t="s">
        <v>607</v>
      </c>
      <c r="C12" s="12">
        <f>'แบบปร.4.1.1 โรงอาหาร'!I6</f>
        <v>0</v>
      </c>
      <c r="D12" s="13"/>
      <c r="E12" s="14"/>
      <c r="F12" s="15" t="s">
        <v>543</v>
      </c>
    </row>
    <row r="13" spans="1:11" ht="25.5" thickTop="1">
      <c r="A13" s="273" t="s">
        <v>91</v>
      </c>
      <c r="B13" s="275" t="s">
        <v>0</v>
      </c>
      <c r="C13" s="276"/>
      <c r="D13" s="277"/>
      <c r="E13" s="281" t="s">
        <v>92</v>
      </c>
      <c r="F13" s="283" t="s">
        <v>12</v>
      </c>
    </row>
    <row r="14" spans="1:11" ht="25.5" thickBot="1">
      <c r="A14" s="274"/>
      <c r="B14" s="278"/>
      <c r="C14" s="279"/>
      <c r="D14" s="280"/>
      <c r="E14" s="282"/>
      <c r="F14" s="284"/>
    </row>
    <row r="15" spans="1:11" ht="25.5" thickTop="1">
      <c r="A15" s="16"/>
      <c r="B15" s="265" t="s">
        <v>627</v>
      </c>
      <c r="C15" s="266"/>
      <c r="D15" s="267"/>
      <c r="E15" s="17"/>
      <c r="F15" s="18"/>
      <c r="K15" s="19"/>
    </row>
    <row r="16" spans="1:11" s="22" customFormat="1">
      <c r="A16" s="20">
        <v>1</v>
      </c>
      <c r="B16" s="268" t="s">
        <v>544</v>
      </c>
      <c r="C16" s="269"/>
      <c r="D16" s="270"/>
      <c r="E16" s="21" t="e">
        <f>'แบบปร.5.1 C'!G22</f>
        <v>#REF!</v>
      </c>
      <c r="F16" s="18"/>
    </row>
    <row r="17" spans="1:33" s="22" customFormat="1">
      <c r="A17" s="20">
        <v>2</v>
      </c>
      <c r="B17" s="268" t="s">
        <v>545</v>
      </c>
      <c r="C17" s="269"/>
      <c r="D17" s="270"/>
      <c r="E17" s="21">
        <f>'แบบปร.5.2 ครุภัณฑ์ C'!E22</f>
        <v>1190803</v>
      </c>
      <c r="F17" s="18"/>
    </row>
    <row r="18" spans="1:33" s="22" customFormat="1">
      <c r="A18" s="20">
        <v>3</v>
      </c>
      <c r="B18" s="268" t="s">
        <v>546</v>
      </c>
      <c r="C18" s="269"/>
      <c r="D18" s="270"/>
      <c r="E18" s="21">
        <v>0</v>
      </c>
      <c r="F18" s="18"/>
    </row>
    <row r="19" spans="1:33" s="22" customFormat="1">
      <c r="A19" s="23"/>
      <c r="B19" s="286"/>
      <c r="C19" s="287"/>
      <c r="D19" s="288"/>
      <c r="E19" s="21"/>
      <c r="F19" s="18"/>
    </row>
    <row r="20" spans="1:33">
      <c r="A20" s="23"/>
      <c r="B20" s="286"/>
      <c r="C20" s="287"/>
      <c r="D20" s="288"/>
      <c r="E20" s="21"/>
      <c r="F20" s="18"/>
      <c r="K20" s="19"/>
    </row>
    <row r="21" spans="1:33" s="29" customFormat="1">
      <c r="A21" s="293" t="s">
        <v>19</v>
      </c>
      <c r="B21" s="24"/>
      <c r="C21" s="25"/>
      <c r="D21" s="26" t="s">
        <v>633</v>
      </c>
      <c r="E21" s="27" t="e">
        <f>SUM(E15:E20)</f>
        <v>#REF!</v>
      </c>
      <c r="F21" s="28"/>
      <c r="I21" s="30"/>
    </row>
    <row r="22" spans="1:33" s="29" customFormat="1">
      <c r="A22" s="294"/>
      <c r="B22" s="31"/>
      <c r="C22" s="32"/>
      <c r="D22" s="32" t="s">
        <v>547</v>
      </c>
      <c r="E22" s="33" t="e">
        <f>ROUNDDOWN(E21,2)</f>
        <v>#REF!</v>
      </c>
      <c r="F22" s="34"/>
      <c r="H22" s="35"/>
      <c r="I22" s="36"/>
      <c r="J22" s="37"/>
    </row>
    <row r="23" spans="1:33" ht="25.5" thickBot="1">
      <c r="A23" s="295"/>
      <c r="B23" s="38" t="s">
        <v>548</v>
      </c>
      <c r="C23" s="296" t="e">
        <f>CONCATENATE("(  ",BAHTTEXT(E22),"  )  ")</f>
        <v>#REF!</v>
      </c>
      <c r="D23" s="296"/>
      <c r="E23" s="296"/>
      <c r="F23" s="297"/>
      <c r="J23" s="39"/>
    </row>
    <row r="24" spans="1:33" s="29" customFormat="1" ht="25.5" thickTop="1">
      <c r="A24" s="40"/>
      <c r="B24" s="1"/>
      <c r="C24" s="41"/>
      <c r="D24" s="42"/>
      <c r="E24" s="43"/>
      <c r="F24" s="41"/>
      <c r="H24" s="3"/>
      <c r="I24" s="4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9" customFormat="1">
      <c r="A25" s="310" t="s">
        <v>549</v>
      </c>
      <c r="B25" s="310"/>
      <c r="C25" s="310"/>
      <c r="D25" s="310"/>
      <c r="E25" s="310"/>
      <c r="F25" s="310"/>
      <c r="H25" s="3"/>
      <c r="I25" s="4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9" customFormat="1">
      <c r="A26" s="336" t="s">
        <v>611</v>
      </c>
      <c r="B26" s="336"/>
      <c r="C26" s="336"/>
      <c r="D26" s="336"/>
      <c r="E26" s="336"/>
      <c r="F26" s="336"/>
      <c r="H26" s="3"/>
      <c r="I26" s="4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9" customFormat="1">
      <c r="A27" s="40"/>
      <c r="B27" s="1"/>
      <c r="C27" s="41"/>
      <c r="D27" s="42"/>
      <c r="E27" s="43"/>
      <c r="F27" s="41"/>
      <c r="H27" s="3"/>
      <c r="I27" s="4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29" customFormat="1">
      <c r="A28" s="40"/>
      <c r="B28" s="45"/>
      <c r="C28" s="289" t="s">
        <v>550</v>
      </c>
      <c r="D28" s="289"/>
      <c r="E28" s="3" t="s">
        <v>551</v>
      </c>
      <c r="G28" s="46"/>
      <c r="H28" s="46"/>
    </row>
    <row r="29" spans="1:33" s="29" customFormat="1">
      <c r="A29" s="40"/>
      <c r="B29" s="47"/>
      <c r="C29" s="290" t="s">
        <v>613</v>
      </c>
      <c r="D29" s="290"/>
      <c r="E29" s="48"/>
      <c r="F29" s="49"/>
      <c r="G29" s="50"/>
      <c r="H29" s="50"/>
    </row>
    <row r="30" spans="1:33" s="29" customFormat="1" ht="12.75" customHeight="1">
      <c r="B30" s="45"/>
      <c r="C30" s="51"/>
      <c r="D30" s="49"/>
      <c r="E30" s="45"/>
      <c r="F30" s="49"/>
      <c r="G30" s="50"/>
      <c r="H30" s="50"/>
    </row>
    <row r="31" spans="1:33" s="29" customFormat="1">
      <c r="B31" s="47" t="s">
        <v>616</v>
      </c>
      <c r="C31" s="3" t="s">
        <v>553</v>
      </c>
      <c r="E31" s="47" t="s">
        <v>616</v>
      </c>
      <c r="F31" s="3" t="s">
        <v>553</v>
      </c>
    </row>
    <row r="32" spans="1:33" s="29" customFormat="1">
      <c r="B32" s="48" t="s">
        <v>618</v>
      </c>
      <c r="C32" s="48"/>
      <c r="D32" s="52"/>
      <c r="E32" s="53" t="s">
        <v>619</v>
      </c>
      <c r="F32" s="54"/>
      <c r="G32" s="46"/>
    </row>
    <row r="33" spans="1:32" s="29" customFormat="1" ht="12.75" customHeight="1">
      <c r="B33" s="45"/>
      <c r="C33" s="45"/>
      <c r="D33" s="52"/>
      <c r="E33" s="45"/>
      <c r="F33" s="45"/>
      <c r="G33" s="46"/>
    </row>
    <row r="34" spans="1:32" s="29" customFormat="1">
      <c r="B34" s="47" t="s">
        <v>616</v>
      </c>
      <c r="C34" s="3" t="s">
        <v>553</v>
      </c>
      <c r="E34" s="47" t="s">
        <v>616</v>
      </c>
      <c r="F34" s="3" t="s">
        <v>553</v>
      </c>
    </row>
    <row r="35" spans="1:32" s="29" customFormat="1">
      <c r="A35" s="40"/>
      <c r="B35" s="55" t="s">
        <v>614</v>
      </c>
      <c r="C35" s="48"/>
      <c r="D35" s="52"/>
      <c r="E35" s="45" t="s">
        <v>615</v>
      </c>
      <c r="F35" s="45"/>
      <c r="G35" s="56"/>
    </row>
    <row r="36" spans="1:32" s="29" customFormat="1" ht="12.75" customHeight="1">
      <c r="A36" s="40"/>
      <c r="B36" s="40"/>
      <c r="C36" s="57"/>
      <c r="D36" s="58"/>
      <c r="E36" s="57"/>
      <c r="F36" s="50"/>
      <c r="G36" s="50"/>
    </row>
    <row r="37" spans="1:32" s="29" customFormat="1">
      <c r="B37" s="47" t="s">
        <v>616</v>
      </c>
      <c r="C37" s="3" t="s">
        <v>553</v>
      </c>
      <c r="E37" s="47" t="s">
        <v>616</v>
      </c>
      <c r="F37" s="3" t="s">
        <v>553</v>
      </c>
    </row>
    <row r="38" spans="1:32" s="29" customFormat="1">
      <c r="A38" s="40"/>
      <c r="B38" s="48" t="s">
        <v>552</v>
      </c>
      <c r="C38" s="48"/>
      <c r="D38" s="52"/>
      <c r="E38" s="45" t="s">
        <v>634</v>
      </c>
      <c r="F38" s="45"/>
      <c r="G38" s="56"/>
    </row>
    <row r="39" spans="1:32" s="29" customFormat="1">
      <c r="A39" s="40"/>
      <c r="B39" s="40"/>
      <c r="C39" s="57"/>
      <c r="D39" s="58"/>
      <c r="E39" s="57"/>
      <c r="F39" s="57"/>
      <c r="G39" s="50"/>
      <c r="H39" s="50"/>
    </row>
    <row r="40" spans="1:32">
      <c r="A40" s="45"/>
      <c r="B40" s="45"/>
      <c r="C40" s="51"/>
      <c r="D40" s="45"/>
      <c r="E40" s="45"/>
      <c r="F40" s="51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>
      <c r="A41" s="56"/>
      <c r="B41" s="45"/>
      <c r="C41" s="60"/>
      <c r="D41" s="45"/>
      <c r="E41" s="45"/>
      <c r="F41" s="60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>
      <c r="A42" s="45"/>
      <c r="B42" s="45"/>
      <c r="C42" s="51"/>
      <c r="D42" s="45"/>
      <c r="E42" s="45"/>
      <c r="F42" s="51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>
      <c r="A43" s="56"/>
      <c r="B43" s="45"/>
      <c r="C43" s="60"/>
      <c r="D43" s="45"/>
      <c r="E43" s="45"/>
      <c r="F43" s="60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2"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2"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</sheetData>
  <mergeCells count="18">
    <mergeCell ref="A3:F3"/>
    <mergeCell ref="A4:F4"/>
    <mergeCell ref="A13:A14"/>
    <mergeCell ref="B13:D14"/>
    <mergeCell ref="E13:E14"/>
    <mergeCell ref="F13:F14"/>
    <mergeCell ref="B15:D15"/>
    <mergeCell ref="B16:D16"/>
    <mergeCell ref="B17:D17"/>
    <mergeCell ref="B18:D18"/>
    <mergeCell ref="B19:D19"/>
    <mergeCell ref="C28:D28"/>
    <mergeCell ref="C29:D29"/>
    <mergeCell ref="B20:D20"/>
    <mergeCell ref="A21:A23"/>
    <mergeCell ref="C23:F23"/>
    <mergeCell ref="A25:F25"/>
    <mergeCell ref="A26:F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blackAndWhite="1" r:id="rId1"/>
  <headerFooter>
    <oddHeader xml:space="preserve">&amp;Rแบบ ปร. 6 </oddHeader>
  </headerFooter>
  <rowBreaks count="1" manualBreakCount="1">
    <brk id="40" max="5" man="1"/>
  </rowBreaks>
  <colBreaks count="1" manualBreakCount="1">
    <brk id="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7"/>
  <sheetViews>
    <sheetView view="pageBreakPreview" zoomScale="90" zoomScaleNormal="55" zoomScaleSheetLayoutView="90" workbookViewId="0">
      <selection activeCell="F15" sqref="F15"/>
    </sheetView>
  </sheetViews>
  <sheetFormatPr defaultRowHeight="24.75"/>
  <cols>
    <col min="1" max="1" width="6.5703125" style="40" customWidth="1"/>
    <col min="2" max="2" width="47.140625" style="40" customWidth="1"/>
    <col min="3" max="4" width="15.85546875" style="75" customWidth="1"/>
    <col min="5" max="5" width="19.85546875" style="75" customWidth="1"/>
    <col min="6" max="6" width="16.140625" style="40" customWidth="1"/>
    <col min="7" max="7" width="19.7109375" style="75" customWidth="1"/>
    <col min="8" max="8" width="30.5703125" style="40" bestFit="1" customWidth="1"/>
    <col min="9" max="9" width="9.140625" style="40"/>
    <col min="10" max="10" width="10.5703125" style="40" bestFit="1" customWidth="1"/>
    <col min="11" max="11" width="39.42578125" style="40" customWidth="1"/>
    <col min="12" max="12" width="11.85546875" style="40" customWidth="1"/>
    <col min="13" max="16384" width="9.140625" style="40"/>
  </cols>
  <sheetData>
    <row r="1" spans="1:13" ht="54" customHeight="1">
      <c r="A1" s="310"/>
      <c r="B1" s="310"/>
      <c r="C1" s="310"/>
      <c r="D1" s="310"/>
      <c r="E1" s="310"/>
      <c r="F1" s="310"/>
      <c r="G1" s="310"/>
      <c r="H1" s="310"/>
    </row>
    <row r="2" spans="1:13" ht="25.5" thickBot="1">
      <c r="A2" s="311" t="s">
        <v>629</v>
      </c>
      <c r="B2" s="311"/>
      <c r="C2" s="311"/>
      <c r="D2" s="311"/>
      <c r="E2" s="311"/>
      <c r="F2" s="311"/>
      <c r="G2" s="311"/>
      <c r="H2" s="311"/>
    </row>
    <row r="3" spans="1:13" ht="21" customHeight="1">
      <c r="A3" s="61"/>
      <c r="B3" s="8" t="str">
        <f>แบบปร.4.1C!A3</f>
        <v>โครงการ : ต่อเติมห้องพักอาจารย์คณะครุศาสตร์ อาคาร C</v>
      </c>
      <c r="C3" s="62"/>
      <c r="D3" s="62"/>
      <c r="E3" s="63"/>
      <c r="F3" s="64"/>
      <c r="G3" s="63"/>
      <c r="H3" s="64"/>
    </row>
    <row r="4" spans="1:13" ht="21" customHeight="1">
      <c r="A4" s="61"/>
      <c r="B4" s="8" t="s">
        <v>542</v>
      </c>
      <c r="C4" s="65"/>
      <c r="D4" s="65"/>
      <c r="E4" s="66"/>
      <c r="F4" s="67"/>
      <c r="G4" s="66"/>
      <c r="H4" s="67"/>
    </row>
    <row r="5" spans="1:13" ht="21" customHeight="1">
      <c r="A5" s="61"/>
      <c r="B5" s="8" t="str">
        <f>'แบบปร.4.1.1 โรงอาหาร'!A4</f>
        <v>เจ้าของอาคาร : มหาวิทยาลัยราชภัฏเชียงใหม่</v>
      </c>
      <c r="C5" s="65"/>
      <c r="D5" s="65"/>
      <c r="E5" s="66"/>
      <c r="F5" s="67"/>
      <c r="G5" s="66"/>
      <c r="H5" s="67"/>
    </row>
    <row r="6" spans="1:13" ht="21" customHeight="1">
      <c r="A6" s="61"/>
      <c r="B6" s="8" t="s">
        <v>605</v>
      </c>
      <c r="C6" s="65"/>
      <c r="D6" s="65"/>
      <c r="E6" s="66"/>
      <c r="F6" s="67"/>
      <c r="G6" s="66"/>
      <c r="H6" s="67"/>
    </row>
    <row r="7" spans="1:13" ht="21" customHeight="1">
      <c r="A7" s="61"/>
      <c r="B7" s="8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5"/>
      <c r="D7" s="65"/>
      <c r="E7" s="66"/>
      <c r="F7" s="67"/>
      <c r="G7" s="66"/>
      <c r="H7" s="67"/>
    </row>
    <row r="8" spans="1:13" ht="21" customHeight="1">
      <c r="A8" s="61"/>
      <c r="B8" s="8" t="s">
        <v>606</v>
      </c>
      <c r="C8" s="65"/>
      <c r="D8" s="65"/>
      <c r="E8" s="66"/>
      <c r="F8" s="67"/>
      <c r="G8" s="66"/>
      <c r="H8" s="67"/>
    </row>
    <row r="9" spans="1:13" ht="21" customHeight="1">
      <c r="A9" s="61"/>
      <c r="B9" s="8" t="s">
        <v>608</v>
      </c>
      <c r="C9" s="65"/>
      <c r="D9" s="68">
        <v>4</v>
      </c>
      <c r="E9" s="65" t="s">
        <v>103</v>
      </c>
      <c r="F9" s="67"/>
      <c r="G9" s="66"/>
      <c r="H9" s="67"/>
    </row>
    <row r="10" spans="1:13" ht="21" customHeight="1">
      <c r="A10" s="61"/>
      <c r="B10" s="8" t="s">
        <v>609</v>
      </c>
      <c r="C10" s="337">
        <f>'แบบปร.4.1.1 โรงอาหาร'!I6</f>
        <v>0</v>
      </c>
      <c r="D10" s="337"/>
      <c r="E10" s="66"/>
      <c r="F10" s="67"/>
      <c r="G10" s="66"/>
      <c r="H10" s="67" t="s">
        <v>543</v>
      </c>
    </row>
    <row r="11" spans="1:13" s="10" customFormat="1">
      <c r="A11" s="313" t="s">
        <v>91</v>
      </c>
      <c r="B11" s="315" t="s">
        <v>0</v>
      </c>
      <c r="C11" s="69" t="s">
        <v>11</v>
      </c>
      <c r="D11" s="69" t="s">
        <v>16</v>
      </c>
      <c r="E11" s="69" t="s">
        <v>34</v>
      </c>
      <c r="F11" s="317" t="s">
        <v>654</v>
      </c>
      <c r="G11" s="69" t="s">
        <v>17</v>
      </c>
      <c r="H11" s="315" t="s">
        <v>12</v>
      </c>
    </row>
    <row r="12" spans="1:13" s="10" customFormat="1" ht="32.25" customHeight="1">
      <c r="A12" s="314"/>
      <c r="B12" s="316"/>
      <c r="C12" s="70" t="s">
        <v>620</v>
      </c>
      <c r="D12" s="70" t="s">
        <v>620</v>
      </c>
      <c r="E12" s="70" t="s">
        <v>620</v>
      </c>
      <c r="F12" s="318"/>
      <c r="G12" s="70" t="s">
        <v>620</v>
      </c>
      <c r="H12" s="316"/>
      <c r="J12" s="71"/>
      <c r="K12" s="71"/>
      <c r="L12" s="71"/>
      <c r="M12" s="71"/>
    </row>
    <row r="13" spans="1:13">
      <c r="A13" s="72"/>
      <c r="B13" s="73" t="s">
        <v>544</v>
      </c>
      <c r="C13" s="74"/>
      <c r="D13" s="74"/>
      <c r="E13" s="74"/>
      <c r="F13" s="72"/>
      <c r="G13" s="74"/>
      <c r="H13" s="72"/>
      <c r="L13" s="75"/>
    </row>
    <row r="14" spans="1:13" s="81" customFormat="1">
      <c r="A14" s="76">
        <v>1</v>
      </c>
      <c r="B14" s="77" t="s">
        <v>631</v>
      </c>
      <c r="C14" s="78" t="e">
        <f>แบบปร.4.1C!M28</f>
        <v>#REF!</v>
      </c>
      <c r="D14" s="78">
        <f>แบบปร.4.1C!O28</f>
        <v>221985.7</v>
      </c>
      <c r="E14" s="78" t="e">
        <f>แบบปร.4.1C!P28</f>
        <v>#REF!</v>
      </c>
      <c r="F14" s="79">
        <v>1.3019000000000001</v>
      </c>
      <c r="G14" s="78" t="e">
        <f>ROUND(E14*F14,2)</f>
        <v>#REF!</v>
      </c>
      <c r="H14" s="80"/>
      <c r="K14" s="40"/>
      <c r="L14" s="82"/>
    </row>
    <row r="15" spans="1:13">
      <c r="A15" s="83"/>
      <c r="B15" s="84"/>
      <c r="C15" s="85"/>
      <c r="D15" s="85"/>
      <c r="E15" s="85"/>
      <c r="F15" s="86"/>
      <c r="G15" s="78"/>
      <c r="H15" s="87"/>
      <c r="L15" s="75"/>
    </row>
    <row r="16" spans="1:13">
      <c r="A16" s="83"/>
      <c r="B16" s="84"/>
      <c r="C16" s="85"/>
      <c r="D16" s="85"/>
      <c r="E16" s="85"/>
      <c r="F16" s="86"/>
      <c r="G16" s="78"/>
      <c r="H16" s="87"/>
      <c r="L16" s="75"/>
    </row>
    <row r="17" spans="1:12">
      <c r="A17" s="88"/>
      <c r="B17" s="84"/>
      <c r="C17" s="85"/>
      <c r="D17" s="85"/>
      <c r="E17" s="85"/>
      <c r="F17" s="86"/>
      <c r="G17" s="78"/>
      <c r="H17" s="87"/>
      <c r="L17" s="75"/>
    </row>
    <row r="18" spans="1:12">
      <c r="A18" s="83"/>
      <c r="B18" s="84"/>
      <c r="C18" s="85"/>
      <c r="D18" s="85"/>
      <c r="E18" s="85"/>
      <c r="F18" s="86"/>
      <c r="G18" s="78"/>
      <c r="H18" s="87"/>
      <c r="L18" s="75"/>
    </row>
    <row r="19" spans="1:12">
      <c r="A19" s="88"/>
      <c r="B19" s="84"/>
      <c r="C19" s="85"/>
      <c r="D19" s="85"/>
      <c r="E19" s="85"/>
      <c r="F19" s="86"/>
      <c r="G19" s="78"/>
      <c r="H19" s="83"/>
      <c r="L19" s="75"/>
    </row>
    <row r="20" spans="1:12">
      <c r="A20" s="88"/>
      <c r="B20" s="84"/>
      <c r="C20" s="85"/>
      <c r="D20" s="85"/>
      <c r="E20" s="85"/>
      <c r="F20" s="86"/>
      <c r="G20" s="78"/>
      <c r="H20" s="83"/>
    </row>
    <row r="21" spans="1:12">
      <c r="A21" s="89"/>
      <c r="B21" s="90"/>
      <c r="C21" s="91"/>
      <c r="D21" s="91"/>
      <c r="E21" s="91"/>
      <c r="F21" s="92"/>
      <c r="G21" s="93"/>
      <c r="H21" s="94"/>
    </row>
    <row r="22" spans="1:12">
      <c r="A22" s="299" t="s">
        <v>19</v>
      </c>
      <c r="B22" s="302" t="s">
        <v>630</v>
      </c>
      <c r="C22" s="303"/>
      <c r="D22" s="303"/>
      <c r="E22" s="303"/>
      <c r="F22" s="304"/>
      <c r="G22" s="95" t="e">
        <f>SUM(G8:G21)</f>
        <v>#REF!</v>
      </c>
      <c r="H22" s="96"/>
      <c r="K22" s="97"/>
    </row>
    <row r="23" spans="1:12">
      <c r="A23" s="300"/>
      <c r="B23" s="98" t="s">
        <v>37</v>
      </c>
      <c r="C23" s="99"/>
      <c r="D23" s="99"/>
      <c r="E23" s="99"/>
      <c r="F23" s="99"/>
      <c r="G23" s="100" t="e">
        <f>G22</f>
        <v>#REF!</v>
      </c>
      <c r="H23" s="101"/>
      <c r="K23" s="97"/>
    </row>
    <row r="24" spans="1:12">
      <c r="A24" s="301"/>
      <c r="B24" s="102" t="s">
        <v>20</v>
      </c>
      <c r="C24" s="305" t="e">
        <f>"("&amp;BAHTTEXT(G23)&amp;")"</f>
        <v>#REF!</v>
      </c>
      <c r="D24" s="306"/>
      <c r="E24" s="306"/>
      <c r="F24" s="306"/>
      <c r="G24" s="306"/>
      <c r="H24" s="307"/>
    </row>
    <row r="25" spans="1:12" ht="9" customHeight="1">
      <c r="A25" s="103"/>
      <c r="B25" s="103"/>
      <c r="C25" s="104"/>
      <c r="D25" s="104"/>
      <c r="E25" s="104"/>
      <c r="F25" s="103"/>
      <c r="G25" s="104"/>
      <c r="H25" s="103"/>
    </row>
    <row r="26" spans="1:12" s="3" customFormat="1">
      <c r="A26" s="40"/>
      <c r="B26" s="105" t="s">
        <v>38</v>
      </c>
      <c r="C26" s="106">
        <v>0</v>
      </c>
      <c r="D26" s="107" t="s">
        <v>83</v>
      </c>
      <c r="E26" s="108"/>
      <c r="F26" s="108"/>
      <c r="G26" s="109"/>
      <c r="H26" s="109"/>
      <c r="J26" s="19"/>
      <c r="K26" s="110"/>
    </row>
    <row r="27" spans="1:12" s="22" customFormat="1">
      <c r="A27" s="40"/>
      <c r="B27" s="105" t="s">
        <v>39</v>
      </c>
      <c r="C27" s="106">
        <v>0</v>
      </c>
      <c r="D27" s="107" t="s">
        <v>554</v>
      </c>
      <c r="E27" s="57"/>
      <c r="F27" s="57"/>
      <c r="G27" s="111"/>
      <c r="H27" s="111"/>
    </row>
    <row r="28" spans="1:12" s="29" customFormat="1" ht="15" customHeight="1">
      <c r="A28" s="40"/>
      <c r="B28" s="40"/>
      <c r="C28" s="57"/>
      <c r="D28" s="58"/>
      <c r="E28" s="57"/>
      <c r="F28" s="57"/>
      <c r="G28" s="111"/>
      <c r="H28" s="111"/>
    </row>
    <row r="29" spans="1:12" s="29" customFormat="1">
      <c r="A29" s="310" t="s">
        <v>549</v>
      </c>
      <c r="B29" s="310"/>
      <c r="C29" s="310"/>
      <c r="D29" s="310"/>
      <c r="E29" s="310"/>
      <c r="F29" s="310"/>
      <c r="G29" s="310"/>
      <c r="H29" s="310"/>
    </row>
    <row r="30" spans="1:12" s="29" customFormat="1">
      <c r="A30" s="336" t="s">
        <v>611</v>
      </c>
      <c r="B30" s="336"/>
      <c r="C30" s="336"/>
      <c r="D30" s="336"/>
      <c r="E30" s="336"/>
      <c r="F30" s="336"/>
      <c r="G30" s="336"/>
      <c r="H30" s="336"/>
    </row>
    <row r="31" spans="1:12" s="29" customFormat="1">
      <c r="A31" s="308"/>
      <c r="B31" s="308"/>
      <c r="C31" s="308"/>
      <c r="D31" s="58"/>
      <c r="E31" s="57"/>
      <c r="F31" s="308"/>
      <c r="G31" s="308"/>
      <c r="H31" s="308"/>
    </row>
    <row r="32" spans="1:12" s="29" customFormat="1">
      <c r="A32" s="40"/>
      <c r="B32" s="45"/>
      <c r="D32" s="289" t="s">
        <v>550</v>
      </c>
      <c r="E32" s="289"/>
      <c r="F32" s="3" t="s">
        <v>551</v>
      </c>
      <c r="G32" s="46"/>
      <c r="H32" s="46"/>
    </row>
    <row r="33" spans="1:11" s="29" customFormat="1">
      <c r="A33" s="40"/>
      <c r="B33" s="47"/>
      <c r="D33" s="290" t="s">
        <v>613</v>
      </c>
      <c r="E33" s="290"/>
      <c r="F33" s="49"/>
      <c r="G33" s="50"/>
      <c r="H33" s="50"/>
    </row>
    <row r="34" spans="1:11" s="29" customFormat="1" ht="12.75" customHeight="1">
      <c r="B34" s="45"/>
      <c r="C34" s="51"/>
      <c r="D34" s="49"/>
      <c r="E34" s="45"/>
      <c r="F34" s="49"/>
      <c r="G34" s="50"/>
      <c r="H34" s="50"/>
    </row>
    <row r="35" spans="1:11" s="29" customFormat="1">
      <c r="B35" s="289" t="s">
        <v>621</v>
      </c>
      <c r="C35" s="289"/>
      <c r="D35" s="3" t="s">
        <v>553</v>
      </c>
      <c r="F35" s="289" t="s">
        <v>550</v>
      </c>
      <c r="G35" s="289"/>
      <c r="H35" s="3" t="s">
        <v>553</v>
      </c>
    </row>
    <row r="36" spans="1:11" s="29" customFormat="1">
      <c r="B36" s="290" t="s">
        <v>622</v>
      </c>
      <c r="C36" s="290"/>
      <c r="D36" s="52"/>
      <c r="F36" s="309"/>
      <c r="G36" s="309" t="s">
        <v>619</v>
      </c>
      <c r="H36" s="46"/>
    </row>
    <row r="37" spans="1:11" s="29" customFormat="1" ht="12.75" customHeight="1">
      <c r="B37" s="45"/>
      <c r="C37" s="45"/>
      <c r="D37" s="52"/>
      <c r="F37" s="45"/>
      <c r="G37" s="45"/>
      <c r="H37" s="46"/>
    </row>
    <row r="38" spans="1:11" s="29" customFormat="1">
      <c r="B38" s="289" t="s">
        <v>621</v>
      </c>
      <c r="C38" s="289"/>
      <c r="D38" s="3" t="s">
        <v>553</v>
      </c>
      <c r="F38" s="289" t="s">
        <v>550</v>
      </c>
      <c r="G38" s="289"/>
      <c r="H38" s="3" t="s">
        <v>553</v>
      </c>
    </row>
    <row r="39" spans="1:11" s="29" customFormat="1">
      <c r="A39" s="40"/>
      <c r="B39" s="290" t="s">
        <v>623</v>
      </c>
      <c r="C39" s="290"/>
      <c r="D39" s="52"/>
      <c r="F39" s="290" t="s">
        <v>615</v>
      </c>
      <c r="G39" s="290"/>
      <c r="H39" s="56"/>
    </row>
    <row r="40" spans="1:11" s="29" customFormat="1" ht="12.75" customHeight="1">
      <c r="A40" s="40"/>
      <c r="B40" s="40"/>
      <c r="C40" s="57"/>
      <c r="D40" s="58"/>
      <c r="E40" s="57"/>
      <c r="F40" s="57"/>
      <c r="G40" s="50"/>
      <c r="H40" s="50"/>
    </row>
    <row r="41" spans="1:11" s="29" customFormat="1">
      <c r="B41" s="289" t="s">
        <v>621</v>
      </c>
      <c r="C41" s="289"/>
      <c r="D41" s="3" t="s">
        <v>553</v>
      </c>
      <c r="F41" s="289" t="s">
        <v>550</v>
      </c>
      <c r="G41" s="289"/>
      <c r="H41" s="3" t="s">
        <v>553</v>
      </c>
    </row>
    <row r="42" spans="1:11" s="29" customFormat="1">
      <c r="A42" s="40"/>
      <c r="B42" s="290" t="s">
        <v>624</v>
      </c>
      <c r="C42" s="290"/>
      <c r="D42" s="52"/>
      <c r="F42" s="290" t="s">
        <v>634</v>
      </c>
      <c r="G42" s="290"/>
      <c r="H42" s="56"/>
    </row>
    <row r="43" spans="1:11" s="29" customFormat="1">
      <c r="A43" s="40"/>
      <c r="B43" s="40"/>
      <c r="C43" s="57"/>
      <c r="D43" s="58"/>
      <c r="E43" s="57"/>
      <c r="F43" s="57"/>
      <c r="G43" s="50"/>
      <c r="H43" s="50"/>
    </row>
    <row r="44" spans="1:11" s="3" customFormat="1" ht="36.75" customHeight="1">
      <c r="A44" s="308"/>
      <c r="B44" s="308"/>
      <c r="C44" s="308"/>
      <c r="D44" s="46"/>
      <c r="E44" s="46"/>
      <c r="F44" s="57"/>
      <c r="G44" s="50"/>
      <c r="H44" s="50"/>
    </row>
    <row r="45" spans="1:11" s="3" customFormat="1" ht="29.25" customHeight="1">
      <c r="A45" s="308"/>
      <c r="B45" s="308"/>
      <c r="C45" s="308"/>
      <c r="D45" s="46"/>
      <c r="E45" s="46"/>
      <c r="F45" s="46"/>
      <c r="G45" s="109"/>
      <c r="H45" s="109"/>
    </row>
    <row r="46" spans="1:11" s="3" customFormat="1">
      <c r="A46" s="46"/>
      <c r="B46" s="46"/>
      <c r="C46" s="46"/>
      <c r="D46" s="46"/>
      <c r="E46" s="46"/>
      <c r="F46" s="46"/>
      <c r="G46" s="46"/>
      <c r="H46" s="46"/>
      <c r="K46" s="110"/>
    </row>
    <row r="47" spans="1:11" s="3" customFormat="1" ht="36.75" customHeight="1">
      <c r="A47" s="308"/>
      <c r="B47" s="308"/>
      <c r="C47" s="308"/>
      <c r="D47" s="46"/>
      <c r="E47" s="46"/>
      <c r="F47" s="46"/>
      <c r="G47" s="46"/>
      <c r="H47" s="46"/>
    </row>
    <row r="48" spans="1:11" s="3" customFormat="1" ht="29.25" customHeight="1">
      <c r="A48" s="308"/>
      <c r="B48" s="308"/>
      <c r="C48" s="308"/>
      <c r="D48" s="46"/>
      <c r="E48" s="46"/>
      <c r="F48" s="46"/>
      <c r="G48" s="109"/>
      <c r="H48" s="109"/>
    </row>
    <row r="49" spans="1:8" s="3" customFormat="1" ht="14.25" customHeight="1">
      <c r="A49" s="40"/>
      <c r="B49" s="109"/>
      <c r="C49" s="109"/>
      <c r="D49" s="46"/>
      <c r="E49" s="46"/>
      <c r="F49" s="46"/>
      <c r="G49" s="46"/>
      <c r="H49" s="46"/>
    </row>
    <row r="50" spans="1:8" s="3" customFormat="1" ht="36.75" customHeight="1">
      <c r="A50" s="308"/>
      <c r="B50" s="308"/>
      <c r="C50" s="308"/>
      <c r="D50" s="46"/>
      <c r="E50" s="46"/>
      <c r="F50" s="46"/>
      <c r="G50" s="46"/>
      <c r="H50" s="46"/>
    </row>
    <row r="51" spans="1:8" s="3" customFormat="1" ht="29.25" customHeight="1">
      <c r="A51" s="308"/>
      <c r="B51" s="308"/>
      <c r="C51" s="308"/>
      <c r="D51" s="46"/>
      <c r="E51" s="46"/>
      <c r="F51" s="46"/>
      <c r="G51" s="109"/>
      <c r="H51" s="109"/>
    </row>
    <row r="52" spans="1:8" s="3" customFormat="1" ht="14.25" customHeight="1">
      <c r="A52" s="40"/>
      <c r="B52" s="40"/>
      <c r="C52" s="57"/>
      <c r="D52" s="46"/>
      <c r="E52" s="46"/>
      <c r="F52" s="46"/>
      <c r="G52" s="46"/>
      <c r="H52" s="46"/>
    </row>
    <row r="53" spans="1:8" s="3" customFormat="1" ht="36.75" customHeight="1">
      <c r="A53" s="308"/>
      <c r="B53" s="308"/>
      <c r="C53" s="308"/>
      <c r="D53" s="46"/>
      <c r="E53" s="46"/>
      <c r="F53" s="46"/>
      <c r="G53" s="46"/>
      <c r="H53" s="46"/>
    </row>
    <row r="54" spans="1:8" s="3" customFormat="1" ht="29.25" customHeight="1">
      <c r="A54" s="308"/>
      <c r="B54" s="308"/>
      <c r="C54" s="308"/>
      <c r="D54" s="46"/>
      <c r="E54" s="46"/>
      <c r="F54" s="46"/>
      <c r="G54" s="109"/>
      <c r="H54" s="109"/>
    </row>
    <row r="55" spans="1:8" s="3" customFormat="1">
      <c r="A55" s="56"/>
      <c r="B55" s="56"/>
      <c r="C55" s="56"/>
      <c r="D55" s="46"/>
      <c r="E55" s="46"/>
      <c r="F55" s="46"/>
      <c r="G55" s="46"/>
      <c r="H55" s="46"/>
    </row>
    <row r="56" spans="1:8" s="3" customFormat="1">
      <c r="A56" s="40"/>
      <c r="B56" s="56"/>
      <c r="C56" s="57"/>
      <c r="D56" s="46"/>
      <c r="E56" s="46"/>
      <c r="F56" s="46"/>
      <c r="G56" s="46"/>
      <c r="H56" s="46"/>
    </row>
    <row r="57" spans="1:8">
      <c r="F57" s="46"/>
      <c r="G57" s="46"/>
      <c r="H57" s="46"/>
    </row>
  </sheetData>
  <mergeCells count="36">
    <mergeCell ref="A1:H1"/>
    <mergeCell ref="A2:H2"/>
    <mergeCell ref="C10:D10"/>
    <mergeCell ref="A11:A12"/>
    <mergeCell ref="B11:B12"/>
    <mergeCell ref="F11:F12"/>
    <mergeCell ref="H11:H12"/>
    <mergeCell ref="A22:A24"/>
    <mergeCell ref="B22:F22"/>
    <mergeCell ref="C24:H24"/>
    <mergeCell ref="A29:H29"/>
    <mergeCell ref="A30:H30"/>
    <mergeCell ref="A31:C31"/>
    <mergeCell ref="F31:H31"/>
    <mergeCell ref="D32:E32"/>
    <mergeCell ref="D33:E33"/>
    <mergeCell ref="B35:C35"/>
    <mergeCell ref="F35:G35"/>
    <mergeCell ref="B36:C36"/>
    <mergeCell ref="B38:C38"/>
    <mergeCell ref="F38:G38"/>
    <mergeCell ref="F36:G36"/>
    <mergeCell ref="B39:C39"/>
    <mergeCell ref="F39:G39"/>
    <mergeCell ref="B41:C41"/>
    <mergeCell ref="F41:G41"/>
    <mergeCell ref="B42:C42"/>
    <mergeCell ref="F42:G42"/>
    <mergeCell ref="A53:C53"/>
    <mergeCell ref="A54:C54"/>
    <mergeCell ref="A44:C44"/>
    <mergeCell ref="A45:C45"/>
    <mergeCell ref="A47:C47"/>
    <mergeCell ref="A48:C48"/>
    <mergeCell ref="A50:C50"/>
    <mergeCell ref="A51:C5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blackAndWhite="1" r:id="rId1"/>
  <headerFooter>
    <oddHeader xml:space="preserve">&amp;Rแบบ ปร. 5 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54"/>
  <sheetViews>
    <sheetView view="pageBreakPreview" topLeftCell="A4" zoomScale="70" zoomScaleNormal="55" zoomScaleSheetLayoutView="70" workbookViewId="0">
      <selection activeCell="F15" sqref="F15"/>
    </sheetView>
  </sheetViews>
  <sheetFormatPr defaultRowHeight="24.75"/>
  <cols>
    <col min="1" max="1" width="6.5703125" style="40" customWidth="1"/>
    <col min="2" max="2" width="35" style="40" customWidth="1"/>
    <col min="3" max="3" width="26.140625" style="75" customWidth="1"/>
    <col min="4" max="4" width="20.28515625" style="40" customWidth="1"/>
    <col min="5" max="5" width="19.7109375" style="75" customWidth="1"/>
    <col min="6" max="6" width="35.7109375" style="40" customWidth="1"/>
    <col min="7" max="7" width="9.140625" style="40"/>
    <col min="8" max="8" width="10.5703125" style="40" bestFit="1" customWidth="1"/>
    <col min="9" max="9" width="39.42578125" style="40" customWidth="1"/>
    <col min="10" max="10" width="11.85546875" style="40" customWidth="1"/>
    <col min="11" max="16384" width="9.140625" style="40"/>
  </cols>
  <sheetData>
    <row r="1" spans="1:11" ht="54" customHeight="1">
      <c r="A1" s="310"/>
      <c r="B1" s="310"/>
      <c r="C1" s="310"/>
      <c r="D1" s="310"/>
      <c r="E1" s="310"/>
      <c r="F1" s="310"/>
    </row>
    <row r="2" spans="1:11" ht="25.5" thickBot="1">
      <c r="A2" s="311" t="s">
        <v>629</v>
      </c>
      <c r="B2" s="311"/>
      <c r="C2" s="311"/>
      <c r="D2" s="311"/>
      <c r="E2" s="311"/>
      <c r="F2" s="311"/>
    </row>
    <row r="3" spans="1:11" ht="21" customHeight="1">
      <c r="A3" s="61"/>
      <c r="B3" s="8" t="str">
        <f>แบบปร.4.1C!A3</f>
        <v>โครงการ : ต่อเติมห้องพักอาจารย์คณะครุศาสตร์ อาคาร C</v>
      </c>
      <c r="C3" s="63"/>
      <c r="D3" s="64"/>
      <c r="E3" s="63"/>
      <c r="F3" s="64"/>
    </row>
    <row r="4" spans="1:11" ht="21" customHeight="1">
      <c r="A4" s="61"/>
      <c r="B4" s="8" t="s">
        <v>542</v>
      </c>
      <c r="C4" s="66"/>
      <c r="D4" s="67"/>
      <c r="E4" s="66"/>
      <c r="F4" s="67"/>
    </row>
    <row r="5" spans="1:11" ht="21" customHeight="1">
      <c r="A5" s="61"/>
      <c r="B5" s="8" t="str">
        <f>'แบบปร.4.1.1 โรงอาหาร'!A4</f>
        <v>เจ้าของอาคาร : มหาวิทยาลัยราชภัฏเชียงใหม่</v>
      </c>
      <c r="C5" s="66"/>
      <c r="D5" s="67"/>
      <c r="E5" s="66"/>
      <c r="F5" s="67"/>
    </row>
    <row r="6" spans="1:11" ht="21" customHeight="1">
      <c r="A6" s="61"/>
      <c r="B6" s="8" t="s">
        <v>605</v>
      </c>
      <c r="C6" s="66"/>
      <c r="D6" s="67"/>
      <c r="E6" s="66"/>
      <c r="F6" s="67"/>
    </row>
    <row r="7" spans="1:11" ht="21" customHeight="1">
      <c r="A7" s="61"/>
      <c r="B7" s="8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6"/>
      <c r="D7" s="67"/>
      <c r="E7" s="66"/>
      <c r="F7" s="67"/>
    </row>
    <row r="8" spans="1:11" ht="21" customHeight="1">
      <c r="A8" s="61"/>
      <c r="B8" s="8" t="s">
        <v>606</v>
      </c>
      <c r="C8" s="66"/>
      <c r="D8" s="67"/>
      <c r="E8" s="66"/>
      <c r="F8" s="67"/>
    </row>
    <row r="9" spans="1:11" ht="21" customHeight="1">
      <c r="A9" s="61"/>
      <c r="B9" s="8" t="s">
        <v>608</v>
      </c>
      <c r="C9" s="65">
        <v>3</v>
      </c>
      <c r="D9" s="67" t="s">
        <v>103</v>
      </c>
      <c r="E9" s="66"/>
      <c r="F9" s="67"/>
    </row>
    <row r="10" spans="1:11" ht="21" customHeight="1">
      <c r="A10" s="61"/>
      <c r="B10" s="8" t="s">
        <v>609</v>
      </c>
      <c r="C10" s="112">
        <f>'แบบปร.4.1.1 โรงอาหาร'!I6</f>
        <v>0</v>
      </c>
      <c r="D10" s="67"/>
      <c r="E10" s="66"/>
      <c r="F10" s="67" t="s">
        <v>543</v>
      </c>
    </row>
    <row r="11" spans="1:11" s="10" customFormat="1">
      <c r="A11" s="313" t="s">
        <v>91</v>
      </c>
      <c r="B11" s="315" t="s">
        <v>0</v>
      </c>
      <c r="C11" s="69" t="s">
        <v>34</v>
      </c>
      <c r="D11" s="317" t="s">
        <v>626</v>
      </c>
      <c r="E11" s="69" t="s">
        <v>17</v>
      </c>
      <c r="F11" s="315" t="s">
        <v>12</v>
      </c>
    </row>
    <row r="12" spans="1:11" s="10" customFormat="1" ht="32.25" customHeight="1" thickBot="1">
      <c r="A12" s="314"/>
      <c r="B12" s="316"/>
      <c r="C12" s="70" t="s">
        <v>620</v>
      </c>
      <c r="D12" s="318"/>
      <c r="E12" s="70" t="s">
        <v>620</v>
      </c>
      <c r="F12" s="316"/>
      <c r="H12" s="71"/>
      <c r="I12" s="71"/>
      <c r="J12" s="71"/>
      <c r="K12" s="71"/>
    </row>
    <row r="13" spans="1:11" ht="25.5" thickTop="1">
      <c r="A13" s="72"/>
      <c r="B13" s="113" t="s">
        <v>636</v>
      </c>
      <c r="C13" s="74"/>
      <c r="D13" s="72"/>
      <c r="E13" s="74"/>
      <c r="F13" s="72"/>
      <c r="J13" s="75"/>
    </row>
    <row r="14" spans="1:11" s="81" customFormat="1">
      <c r="A14" s="76">
        <v>1</v>
      </c>
      <c r="B14" s="114" t="s">
        <v>637</v>
      </c>
      <c r="C14" s="78">
        <f>'แบบปร.4.2 ครุภัณฑ์ C'!P27</f>
        <v>1112900</v>
      </c>
      <c r="D14" s="115">
        <v>7.0000000000000007E-2</v>
      </c>
      <c r="E14" s="78">
        <f>ROUND(C14*1.07,2)</f>
        <v>1190803</v>
      </c>
      <c r="F14" s="80"/>
      <c r="I14" s="40"/>
      <c r="J14" s="82"/>
    </row>
    <row r="15" spans="1:11">
      <c r="A15" s="83"/>
      <c r="B15" s="84"/>
      <c r="C15" s="85"/>
      <c r="D15" s="86"/>
      <c r="E15" s="78"/>
      <c r="F15" s="87"/>
      <c r="J15" s="75"/>
    </row>
    <row r="16" spans="1:11">
      <c r="A16" s="83"/>
      <c r="B16" s="84"/>
      <c r="C16" s="85"/>
      <c r="D16" s="86"/>
      <c r="E16" s="78"/>
      <c r="F16" s="87"/>
      <c r="J16" s="75"/>
    </row>
    <row r="17" spans="1:10">
      <c r="A17" s="88"/>
      <c r="B17" s="84"/>
      <c r="C17" s="85"/>
      <c r="D17" s="86"/>
      <c r="E17" s="78"/>
      <c r="F17" s="87"/>
      <c r="J17" s="75"/>
    </row>
    <row r="18" spans="1:10">
      <c r="A18" s="83"/>
      <c r="B18" s="84"/>
      <c r="C18" s="85"/>
      <c r="D18" s="86"/>
      <c r="E18" s="78"/>
      <c r="F18" s="87"/>
      <c r="J18" s="75"/>
    </row>
    <row r="19" spans="1:10">
      <c r="A19" s="88"/>
      <c r="B19" s="84"/>
      <c r="C19" s="85"/>
      <c r="D19" s="86"/>
      <c r="E19" s="78"/>
      <c r="F19" s="83"/>
    </row>
    <row r="20" spans="1:10">
      <c r="A20" s="89"/>
      <c r="B20" s="90"/>
      <c r="C20" s="91"/>
      <c r="D20" s="92"/>
      <c r="E20" s="93"/>
      <c r="F20" s="94"/>
    </row>
    <row r="21" spans="1:10">
      <c r="A21" s="299"/>
      <c r="B21" s="302"/>
      <c r="C21" s="303"/>
      <c r="D21" s="304"/>
      <c r="E21" s="95"/>
      <c r="F21" s="96"/>
      <c r="I21" s="97"/>
    </row>
    <row r="22" spans="1:10">
      <c r="A22" s="300" t="s">
        <v>19</v>
      </c>
      <c r="B22" s="98" t="s">
        <v>630</v>
      </c>
      <c r="C22" s="99"/>
      <c r="D22" s="99"/>
      <c r="E22" s="100">
        <f>SUM(E8:E21)</f>
        <v>1190803</v>
      </c>
      <c r="F22" s="101"/>
      <c r="I22" s="97"/>
    </row>
    <row r="23" spans="1:10">
      <c r="A23" s="301"/>
      <c r="B23" s="102" t="s">
        <v>37</v>
      </c>
      <c r="C23" s="306"/>
      <c r="D23" s="306"/>
      <c r="E23" s="306">
        <f>E22</f>
        <v>1190803</v>
      </c>
      <c r="F23" s="307"/>
    </row>
    <row r="24" spans="1:10" ht="9" customHeight="1">
      <c r="A24" s="103"/>
      <c r="B24" s="103" t="s">
        <v>20</v>
      </c>
      <c r="C24" s="104" t="str">
        <f>BAHTTEXT(E23)</f>
        <v>หนึ่งล้านหนึ่งแสนเก้าหมื่นแปดร้อยสามบาทถ้วน</v>
      </c>
      <c r="D24" s="103"/>
      <c r="E24" s="104"/>
      <c r="F24" s="103"/>
    </row>
    <row r="25" spans="1:10" s="29" customFormat="1" ht="23.25" customHeight="1">
      <c r="A25" s="40"/>
      <c r="B25" s="40"/>
      <c r="C25" s="57"/>
      <c r="D25" s="57"/>
      <c r="E25" s="111"/>
      <c r="F25" s="111"/>
    </row>
    <row r="26" spans="1:10" s="29" customFormat="1">
      <c r="A26" s="310"/>
      <c r="B26" s="310"/>
      <c r="C26" s="310"/>
      <c r="D26" s="310"/>
      <c r="E26" s="310"/>
      <c r="F26" s="310"/>
      <c r="G26" s="116"/>
      <c r="H26" s="116"/>
    </row>
    <row r="27" spans="1:10" s="29" customFormat="1">
      <c r="A27" s="336"/>
      <c r="B27" s="336"/>
      <c r="C27" s="336"/>
      <c r="D27" s="336"/>
      <c r="E27" s="336"/>
      <c r="F27" s="336"/>
      <c r="G27" s="117"/>
      <c r="H27" s="117"/>
    </row>
    <row r="28" spans="1:10" s="29" customFormat="1">
      <c r="A28" s="308"/>
      <c r="B28" s="308"/>
      <c r="C28" s="57"/>
      <c r="D28" s="308"/>
      <c r="E28" s="308"/>
      <c r="F28" s="308"/>
      <c r="G28" s="46"/>
      <c r="H28" s="46"/>
    </row>
    <row r="29" spans="1:10" s="29" customFormat="1">
      <c r="A29" s="40" t="s">
        <v>549</v>
      </c>
      <c r="B29" s="45"/>
      <c r="C29" s="289"/>
      <c r="D29" s="289"/>
      <c r="E29" s="3"/>
      <c r="F29" s="46"/>
      <c r="G29" s="46"/>
      <c r="H29" s="46"/>
    </row>
    <row r="30" spans="1:10" s="29" customFormat="1">
      <c r="A30" s="40" t="s">
        <v>611</v>
      </c>
      <c r="B30" s="47"/>
      <c r="C30" s="290"/>
      <c r="D30" s="290"/>
      <c r="E30" s="48"/>
      <c r="F30" s="50"/>
      <c r="G30" s="50"/>
      <c r="H30" s="50"/>
    </row>
    <row r="31" spans="1:10" s="29" customFormat="1" ht="12.75" customHeight="1">
      <c r="B31" s="45"/>
      <c r="C31" s="45"/>
      <c r="D31" s="49"/>
      <c r="E31" s="50"/>
      <c r="F31" s="50"/>
      <c r="G31" s="50"/>
      <c r="H31" s="50"/>
    </row>
    <row r="32" spans="1:10" s="29" customFormat="1">
      <c r="B32" s="47"/>
      <c r="D32" s="289" t="s">
        <v>551</v>
      </c>
      <c r="E32" s="289"/>
      <c r="F32" s="3"/>
      <c r="G32" s="118"/>
      <c r="H32" s="3"/>
    </row>
    <row r="33" spans="1:9" s="29" customFormat="1">
      <c r="B33" s="45"/>
      <c r="D33" s="309"/>
      <c r="E33" s="309"/>
      <c r="F33" s="46"/>
      <c r="G33" s="119"/>
      <c r="H33" s="46"/>
    </row>
    <row r="34" spans="1:9" s="29" customFormat="1" ht="12.75" customHeight="1">
      <c r="B34" s="45"/>
      <c r="D34" s="45"/>
      <c r="E34" s="45"/>
      <c r="F34" s="46"/>
      <c r="G34" s="45"/>
      <c r="H34" s="46"/>
    </row>
    <row r="35" spans="1:9" s="29" customFormat="1">
      <c r="B35" s="47" t="s">
        <v>621</v>
      </c>
      <c r="D35" s="289" t="s">
        <v>550</v>
      </c>
      <c r="E35" s="289"/>
      <c r="F35" s="3" t="s">
        <v>553</v>
      </c>
      <c r="G35" s="118"/>
      <c r="H35" s="3"/>
    </row>
    <row r="36" spans="1:9" s="29" customFormat="1">
      <c r="A36" s="40"/>
      <c r="B36" s="45" t="s">
        <v>622</v>
      </c>
      <c r="D36" s="290"/>
      <c r="E36" s="290" t="s">
        <v>619</v>
      </c>
      <c r="F36" s="56"/>
      <c r="G36" s="48"/>
      <c r="H36" s="56"/>
    </row>
    <row r="37" spans="1:9" s="29" customFormat="1" ht="12.75" customHeight="1">
      <c r="A37" s="40"/>
      <c r="B37" s="40"/>
      <c r="C37" s="57"/>
      <c r="D37" s="57"/>
      <c r="E37" s="50"/>
      <c r="F37" s="50"/>
      <c r="G37" s="50"/>
      <c r="H37" s="50"/>
    </row>
    <row r="38" spans="1:9" s="29" customFormat="1">
      <c r="B38" s="47" t="s">
        <v>621</v>
      </c>
      <c r="D38" s="289" t="s">
        <v>550</v>
      </c>
      <c r="E38" s="289"/>
      <c r="F38" s="3" t="s">
        <v>553</v>
      </c>
      <c r="G38" s="118"/>
      <c r="H38" s="3"/>
    </row>
    <row r="39" spans="1:9" s="29" customFormat="1">
      <c r="A39" s="40"/>
      <c r="B39" s="45" t="s">
        <v>623</v>
      </c>
      <c r="D39" s="290" t="s">
        <v>615</v>
      </c>
      <c r="E39" s="290"/>
      <c r="F39" s="56"/>
      <c r="G39" s="48"/>
      <c r="H39" s="56"/>
    </row>
    <row r="40" spans="1:9" s="29" customFormat="1">
      <c r="A40" s="40"/>
      <c r="B40" s="40"/>
      <c r="C40" s="57"/>
      <c r="D40" s="57"/>
      <c r="E40" s="50"/>
      <c r="F40" s="50"/>
      <c r="G40" s="50"/>
      <c r="H40" s="50"/>
    </row>
    <row r="41" spans="1:9" s="3" customFormat="1" ht="36.75" customHeight="1">
      <c r="A41" s="308"/>
      <c r="B41" s="308" t="s">
        <v>621</v>
      </c>
      <c r="C41" s="46"/>
      <c r="D41" s="57" t="s">
        <v>550</v>
      </c>
      <c r="E41" s="50"/>
      <c r="F41" s="50" t="s">
        <v>553</v>
      </c>
    </row>
    <row r="42" spans="1:9" s="3" customFormat="1" ht="29.25" customHeight="1">
      <c r="A42" s="308"/>
      <c r="B42" s="308" t="s">
        <v>624</v>
      </c>
      <c r="C42" s="46"/>
      <c r="D42" s="46" t="s">
        <v>634</v>
      </c>
      <c r="E42" s="109"/>
      <c r="F42" s="109"/>
    </row>
    <row r="43" spans="1:9" s="3" customFormat="1">
      <c r="A43" s="46"/>
      <c r="B43" s="46"/>
      <c r="C43" s="46"/>
      <c r="D43" s="46"/>
      <c r="E43" s="46"/>
      <c r="F43" s="46"/>
      <c r="I43" s="110"/>
    </row>
    <row r="44" spans="1:9" s="3" customFormat="1" ht="36.75" customHeight="1">
      <c r="A44" s="308"/>
      <c r="B44" s="308"/>
      <c r="C44" s="46"/>
      <c r="D44" s="46"/>
      <c r="E44" s="46"/>
      <c r="F44" s="46"/>
    </row>
    <row r="45" spans="1:9" s="3" customFormat="1" ht="29.25" customHeight="1">
      <c r="A45" s="308"/>
      <c r="B45" s="308"/>
      <c r="C45" s="46"/>
      <c r="D45" s="46"/>
      <c r="E45" s="109"/>
      <c r="F45" s="109"/>
    </row>
    <row r="46" spans="1:9" s="3" customFormat="1" ht="14.25" customHeight="1">
      <c r="A46" s="40"/>
      <c r="B46" s="109"/>
      <c r="C46" s="46"/>
      <c r="D46" s="46"/>
      <c r="E46" s="46"/>
      <c r="F46" s="46"/>
    </row>
    <row r="47" spans="1:9" s="3" customFormat="1" ht="36.75" customHeight="1">
      <c r="A47" s="308"/>
      <c r="B47" s="308"/>
      <c r="C47" s="46"/>
      <c r="D47" s="46"/>
      <c r="E47" s="46"/>
      <c r="F47" s="46"/>
    </row>
    <row r="48" spans="1:9" s="3" customFormat="1" ht="29.25" customHeight="1">
      <c r="A48" s="308"/>
      <c r="B48" s="308"/>
      <c r="C48" s="46"/>
      <c r="D48" s="46"/>
      <c r="E48" s="109"/>
      <c r="F48" s="109"/>
    </row>
    <row r="49" spans="1:6" s="3" customFormat="1" ht="14.25" customHeight="1">
      <c r="A49" s="40"/>
      <c r="B49" s="40"/>
      <c r="C49" s="46"/>
      <c r="D49" s="46"/>
      <c r="E49" s="46"/>
      <c r="F49" s="46"/>
    </row>
    <row r="50" spans="1:6" s="3" customFormat="1" ht="36.75" customHeight="1">
      <c r="A50" s="308"/>
      <c r="B50" s="308"/>
      <c r="C50" s="46"/>
      <c r="D50" s="46"/>
      <c r="E50" s="46"/>
      <c r="F50" s="46"/>
    </row>
    <row r="51" spans="1:6" s="3" customFormat="1" ht="29.25" customHeight="1">
      <c r="A51" s="308"/>
      <c r="B51" s="308"/>
      <c r="C51" s="46"/>
      <c r="D51" s="46"/>
      <c r="E51" s="109"/>
      <c r="F51" s="109"/>
    </row>
    <row r="52" spans="1:6" s="3" customFormat="1">
      <c r="A52" s="56"/>
      <c r="B52" s="56"/>
      <c r="C52" s="46"/>
      <c r="D52" s="46"/>
      <c r="E52" s="46"/>
      <c r="F52" s="46"/>
    </row>
    <row r="53" spans="1:6" s="3" customFormat="1">
      <c r="A53" s="40"/>
      <c r="B53" s="56"/>
      <c r="C53" s="46"/>
      <c r="D53" s="46"/>
      <c r="E53" s="46"/>
      <c r="F53" s="46"/>
    </row>
    <row r="54" spans="1:6">
      <c r="D54" s="46"/>
      <c r="E54" s="46"/>
      <c r="F54" s="46"/>
    </row>
  </sheetData>
  <mergeCells count="29">
    <mergeCell ref="D32:E32"/>
    <mergeCell ref="A44:B44"/>
    <mergeCell ref="D33:E33"/>
    <mergeCell ref="D36:E36"/>
    <mergeCell ref="D39:E39"/>
    <mergeCell ref="A41:B41"/>
    <mergeCell ref="A42:B42"/>
    <mergeCell ref="A1:F1"/>
    <mergeCell ref="A2:F2"/>
    <mergeCell ref="A11:A12"/>
    <mergeCell ref="B11:B12"/>
    <mergeCell ref="D11:D12"/>
    <mergeCell ref="F11:F12"/>
    <mergeCell ref="A47:B47"/>
    <mergeCell ref="A50:B50"/>
    <mergeCell ref="A48:B48"/>
    <mergeCell ref="A51:B51"/>
    <mergeCell ref="C23:F23"/>
    <mergeCell ref="A21:A23"/>
    <mergeCell ref="B21:D21"/>
    <mergeCell ref="A26:F26"/>
    <mergeCell ref="D35:E35"/>
    <mergeCell ref="D38:E38"/>
    <mergeCell ref="A45:B45"/>
    <mergeCell ref="A27:F27"/>
    <mergeCell ref="A28:B28"/>
    <mergeCell ref="D28:F28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blackAndWhite="1" r:id="rId1"/>
  <headerFooter>
    <oddHeader xml:space="preserve">&amp;Rแบบ ปร. 5 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47"/>
  <sheetViews>
    <sheetView showGridLines="0" view="pageBreakPreview" topLeftCell="A12" zoomScale="85" zoomScaleNormal="55" zoomScaleSheetLayoutView="85" zoomScalePageLayoutView="30" workbookViewId="0">
      <selection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90.85546875" style="132" bestFit="1" customWidth="1"/>
    <col min="4" max="4" width="7.42578125" style="189" hidden="1" customWidth="1"/>
    <col min="5" max="5" width="6.7109375" style="189" hidden="1" customWidth="1"/>
    <col min="6" max="6" width="9.5703125" style="189" hidden="1" customWidth="1"/>
    <col min="7" max="7" width="9" style="190" hidden="1" customWidth="1"/>
    <col min="8" max="8" width="9.7109375" style="189" hidden="1" customWidth="1"/>
    <col min="9" max="9" width="9.28515625" style="189" hidden="1" customWidth="1"/>
    <col min="10" max="10" width="10.28515625" style="163" bestFit="1" customWidth="1"/>
    <col min="11" max="11" width="7.28515625" style="191" customWidth="1"/>
    <col min="12" max="12" width="11.28515625" style="163" bestFit="1" customWidth="1"/>
    <col min="13" max="13" width="13.5703125" style="192" bestFit="1" customWidth="1"/>
    <col min="14" max="14" width="12.85546875" style="192" customWidth="1"/>
    <col min="15" max="15" width="16.85546875" style="163" customWidth="1"/>
    <col min="16" max="16" width="17.28515625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321" t="s">
        <v>628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648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2.5">
      <c r="A6" s="135" t="s">
        <v>610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38">
        <f>'แบบปร.4.1.1 โรงอาหาร'!I6</f>
        <v>0</v>
      </c>
      <c r="P6" s="338"/>
      <c r="Q6" s="140" t="s">
        <v>617</v>
      </c>
    </row>
    <row r="7" spans="1:18" s="145" customFormat="1" ht="24.95" customHeight="1">
      <c r="A7" s="141" t="s">
        <v>8</v>
      </c>
      <c r="B7" s="142"/>
      <c r="C7" s="327" t="s">
        <v>0</v>
      </c>
      <c r="D7" s="339" t="s">
        <v>18</v>
      </c>
      <c r="E7" s="340"/>
      <c r="F7" s="340"/>
      <c r="G7" s="340"/>
      <c r="H7" s="341"/>
      <c r="I7" s="143"/>
      <c r="J7" s="325" t="s">
        <v>10</v>
      </c>
      <c r="K7" s="326"/>
      <c r="L7" s="325" t="s">
        <v>11</v>
      </c>
      <c r="M7" s="326"/>
      <c r="N7" s="325" t="s">
        <v>5</v>
      </c>
      <c r="O7" s="326"/>
      <c r="P7" s="144" t="s">
        <v>6</v>
      </c>
      <c r="Q7" s="323" t="s">
        <v>12</v>
      </c>
    </row>
    <row r="8" spans="1:18" s="145" customFormat="1" ht="24.95" customHeight="1">
      <c r="A8" s="146" t="s">
        <v>9</v>
      </c>
      <c r="B8" s="147"/>
      <c r="C8" s="328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46" t="s">
        <v>3</v>
      </c>
      <c r="M8" s="144" t="s">
        <v>4</v>
      </c>
      <c r="N8" s="144" t="s">
        <v>3</v>
      </c>
      <c r="O8" s="151" t="s">
        <v>4</v>
      </c>
      <c r="P8" s="144" t="s">
        <v>7</v>
      </c>
      <c r="Q8" s="324"/>
    </row>
    <row r="9" spans="1:18" ht="24.95" customHeight="1">
      <c r="A9" s="152"/>
      <c r="B9" s="153"/>
      <c r="C9" s="154" t="s">
        <v>664</v>
      </c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/>
      <c r="B10" s="153">
        <v>1</v>
      </c>
      <c r="C10" s="165" t="str">
        <f>C29</f>
        <v>งานรื้อถอน</v>
      </c>
      <c r="D10" s="155"/>
      <c r="E10" s="155"/>
      <c r="F10" s="155"/>
      <c r="G10" s="156"/>
      <c r="H10" s="155"/>
      <c r="I10" s="157"/>
      <c r="J10" s="158">
        <v>1</v>
      </c>
      <c r="K10" s="167" t="s">
        <v>602</v>
      </c>
      <c r="L10" s="159"/>
      <c r="M10" s="160">
        <f>M48</f>
        <v>0</v>
      </c>
      <c r="N10" s="159"/>
      <c r="O10" s="160">
        <f>O48</f>
        <v>280</v>
      </c>
      <c r="P10" s="160">
        <f>P48</f>
        <v>280</v>
      </c>
      <c r="Q10" s="161"/>
      <c r="R10" s="162"/>
    </row>
    <row r="11" spans="1:18" ht="24.95" customHeight="1">
      <c r="A11" s="164"/>
      <c r="B11" s="153">
        <v>2</v>
      </c>
      <c r="C11" s="165" t="str">
        <f>C49</f>
        <v>งานต่อเติมห้องพักอาจารย์คณะครุศาสตร์ อาคาร C</v>
      </c>
      <c r="D11" s="155"/>
      <c r="E11" s="155"/>
      <c r="F11" s="155"/>
      <c r="G11" s="156"/>
      <c r="H11" s="155"/>
      <c r="I11" s="157"/>
      <c r="J11" s="158">
        <v>1</v>
      </c>
      <c r="K11" s="158" t="s">
        <v>602</v>
      </c>
      <c r="L11" s="159"/>
      <c r="M11" s="160" t="e">
        <f>M67</f>
        <v>#REF!</v>
      </c>
      <c r="N11" s="159"/>
      <c r="O11" s="160">
        <f>O67</f>
        <v>23200</v>
      </c>
      <c r="P11" s="160" t="e">
        <f>P67</f>
        <v>#REF!</v>
      </c>
      <c r="Q11" s="161"/>
      <c r="R11" s="162"/>
    </row>
    <row r="12" spans="1:18" ht="24.95" customHeight="1">
      <c r="A12" s="164"/>
      <c r="B12" s="153">
        <v>3</v>
      </c>
      <c r="C12" s="168" t="str">
        <f>C68</f>
        <v>งานระบบไฟฟ้าและสื่อสาร</v>
      </c>
      <c r="D12" s="155"/>
      <c r="E12" s="155"/>
      <c r="F12" s="155"/>
      <c r="G12" s="156"/>
      <c r="H12" s="155"/>
      <c r="I12" s="157"/>
      <c r="J12" s="158">
        <v>1</v>
      </c>
      <c r="K12" s="158" t="s">
        <v>602</v>
      </c>
      <c r="L12" s="159"/>
      <c r="M12" s="160">
        <f>M87</f>
        <v>20770</v>
      </c>
      <c r="N12" s="159"/>
      <c r="O12" s="160">
        <f>O87</f>
        <v>0</v>
      </c>
      <c r="P12" s="160">
        <f>P87</f>
        <v>20770</v>
      </c>
      <c r="Q12" s="161"/>
      <c r="R12" s="162"/>
    </row>
    <row r="13" spans="1:18" ht="24.95" customHeight="1">
      <c r="A13" s="164"/>
      <c r="B13" s="153">
        <v>4</v>
      </c>
      <c r="C13" s="168" t="str">
        <f>C88</f>
        <v>งานระบบสื่อสาร</v>
      </c>
      <c r="D13" s="155"/>
      <c r="E13" s="155"/>
      <c r="F13" s="155"/>
      <c r="G13" s="156"/>
      <c r="H13" s="155"/>
      <c r="I13" s="157"/>
      <c r="J13" s="158">
        <v>1</v>
      </c>
      <c r="K13" s="158" t="s">
        <v>602</v>
      </c>
      <c r="L13" s="159"/>
      <c r="M13" s="160">
        <f>M107</f>
        <v>148076.65000000002</v>
      </c>
      <c r="N13" s="160"/>
      <c r="O13" s="160">
        <f>O107</f>
        <v>26426</v>
      </c>
      <c r="P13" s="160">
        <f>P107</f>
        <v>174502.65</v>
      </c>
      <c r="Q13" s="161"/>
      <c r="R13" s="162"/>
    </row>
    <row r="14" spans="1:18" ht="24.95" customHeight="1">
      <c r="A14" s="164"/>
      <c r="B14" s="153">
        <v>5</v>
      </c>
      <c r="C14" s="168" t="str">
        <f>B109</f>
        <v>ระบบสื่อสาร LAN</v>
      </c>
      <c r="D14" s="155"/>
      <c r="E14" s="155"/>
      <c r="F14" s="155"/>
      <c r="G14" s="156"/>
      <c r="H14" s="155"/>
      <c r="I14" s="157"/>
      <c r="J14" s="158">
        <v>1</v>
      </c>
      <c r="K14" s="158" t="s">
        <v>602</v>
      </c>
      <c r="L14" s="159"/>
      <c r="M14" s="160">
        <f>M127</f>
        <v>321410.3</v>
      </c>
      <c r="N14" s="160"/>
      <c r="O14" s="160">
        <f>O127</f>
        <v>136988.5</v>
      </c>
      <c r="P14" s="160">
        <f>P127</f>
        <v>458398.8</v>
      </c>
      <c r="Q14" s="169"/>
      <c r="R14" s="162"/>
    </row>
    <row r="15" spans="1:18" ht="24.95" customHeight="1">
      <c r="A15" s="164"/>
      <c r="B15" s="153">
        <v>6</v>
      </c>
      <c r="C15" s="168" t="str">
        <f>B129</f>
        <v>ระบบกล้องวงจรปิด</v>
      </c>
      <c r="D15" s="155"/>
      <c r="E15" s="155"/>
      <c r="F15" s="155"/>
      <c r="G15" s="156"/>
      <c r="H15" s="155"/>
      <c r="I15" s="157"/>
      <c r="J15" s="158">
        <v>1</v>
      </c>
      <c r="K15" s="158" t="s">
        <v>602</v>
      </c>
      <c r="L15" s="159"/>
      <c r="M15" s="160">
        <f>M147</f>
        <v>82871.199999999997</v>
      </c>
      <c r="N15" s="160"/>
      <c r="O15" s="160">
        <f>O147</f>
        <v>35091.199999999997</v>
      </c>
      <c r="P15" s="160">
        <f>P147</f>
        <v>117962.4</v>
      </c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97"/>
      <c r="B27" s="198"/>
      <c r="C27" s="199"/>
      <c r="D27" s="200"/>
      <c r="E27" s="200"/>
      <c r="F27" s="200"/>
      <c r="G27" s="201"/>
      <c r="H27" s="200"/>
      <c r="I27" s="200"/>
      <c r="J27" s="202"/>
      <c r="K27" s="202"/>
      <c r="L27" s="203"/>
      <c r="M27" s="204"/>
      <c r="N27" s="203"/>
      <c r="O27" s="204"/>
      <c r="P27" s="204"/>
      <c r="Q27" s="205"/>
      <c r="R27" s="162"/>
    </row>
    <row r="28" spans="1:20" ht="24.95" customHeight="1">
      <c r="A28" s="170"/>
      <c r="B28" s="171"/>
      <c r="C28" s="172" t="str">
        <f>"รวมราคา  " &amp;   A9 &amp; C9</f>
        <v>รวมราคา  ต่อเติมห้องพักอาจารย์คณะครุศาสตร์ อาคาร C</v>
      </c>
      <c r="D28" s="173"/>
      <c r="E28" s="173"/>
      <c r="F28" s="173"/>
      <c r="G28" s="174"/>
      <c r="H28" s="173"/>
      <c r="I28" s="173"/>
      <c r="J28" s="175"/>
      <c r="K28" s="175"/>
      <c r="L28" s="176"/>
      <c r="M28" s="177" t="e">
        <f>SUM(M10:M26)</f>
        <v>#REF!</v>
      </c>
      <c r="N28" s="176"/>
      <c r="O28" s="177">
        <f>SUM(O10:O26)</f>
        <v>221985.7</v>
      </c>
      <c r="P28" s="177" t="e">
        <f>ROUND(M28+O28,2)</f>
        <v>#REF!</v>
      </c>
      <c r="Q28" s="178"/>
      <c r="R28" s="162"/>
    </row>
    <row r="29" spans="1:20" ht="24.95" customHeight="1">
      <c r="A29" s="164">
        <v>1</v>
      </c>
      <c r="B29" s="153"/>
      <c r="C29" s="165" t="s">
        <v>555</v>
      </c>
      <c r="D29" s="155"/>
      <c r="E29" s="155"/>
      <c r="F29" s="155"/>
      <c r="G29" s="156"/>
      <c r="H29" s="155"/>
      <c r="I29" s="157"/>
      <c r="J29" s="158"/>
      <c r="K29" s="158"/>
      <c r="L29" s="159"/>
      <c r="M29" s="160"/>
      <c r="N29" s="159"/>
      <c r="O29" s="160"/>
      <c r="P29" s="160"/>
      <c r="Q29" s="161"/>
      <c r="R29" s="162"/>
    </row>
    <row r="30" spans="1:20" ht="24.95" customHeight="1">
      <c r="A30" s="164"/>
      <c r="B30" s="153">
        <v>1.1000000000000001</v>
      </c>
      <c r="C30" s="165" t="s">
        <v>666</v>
      </c>
      <c r="D30" s="155">
        <v>1</v>
      </c>
      <c r="E30" s="155">
        <v>1</v>
      </c>
      <c r="F30" s="155">
        <v>1</v>
      </c>
      <c r="G30" s="156">
        <v>3</v>
      </c>
      <c r="H30" s="155">
        <f>D30*E30*F30</f>
        <v>1</v>
      </c>
      <c r="I30" s="157">
        <f>G30*H30</f>
        <v>3</v>
      </c>
      <c r="J30" s="158">
        <v>4</v>
      </c>
      <c r="K30" s="158" t="s">
        <v>35</v>
      </c>
      <c r="L30" s="159">
        <v>0</v>
      </c>
      <c r="M30" s="160">
        <f>ROUND(J30*L30,2)</f>
        <v>0</v>
      </c>
      <c r="N30" s="159">
        <v>70</v>
      </c>
      <c r="O30" s="160">
        <f>ROUND(J30*N30,2)</f>
        <v>280</v>
      </c>
      <c r="P30" s="160">
        <f>ROUND(M30+O30,2)</f>
        <v>280</v>
      </c>
      <c r="Q30" s="161"/>
      <c r="R30" s="162"/>
      <c r="S30" s="163">
        <v>250</v>
      </c>
      <c r="T30" s="163">
        <f>S30*0.3</f>
        <v>75</v>
      </c>
    </row>
    <row r="31" spans="1:20" ht="24.95" customHeight="1">
      <c r="A31" s="164"/>
      <c r="B31" s="153"/>
      <c r="C31" s="165"/>
      <c r="D31" s="155"/>
      <c r="E31" s="155"/>
      <c r="F31" s="155"/>
      <c r="G31" s="156"/>
      <c r="H31" s="179"/>
      <c r="I31" s="180"/>
      <c r="J31" s="158"/>
      <c r="K31" s="158"/>
      <c r="L31" s="159"/>
      <c r="M31" s="160"/>
      <c r="N31" s="159"/>
      <c r="O31" s="160"/>
      <c r="P31" s="160"/>
      <c r="Q31" s="169"/>
      <c r="R31" s="162"/>
    </row>
    <row r="32" spans="1:20" ht="24.95" customHeight="1">
      <c r="A32" s="164"/>
      <c r="B32" s="153"/>
      <c r="C32" s="165"/>
      <c r="D32" s="155"/>
      <c r="E32" s="155"/>
      <c r="F32" s="155"/>
      <c r="G32" s="156"/>
      <c r="H32" s="155"/>
      <c r="I32" s="155"/>
      <c r="J32" s="158"/>
      <c r="K32" s="158"/>
      <c r="L32" s="159"/>
      <c r="M32" s="160"/>
      <c r="N32" s="159"/>
      <c r="O32" s="160"/>
      <c r="P32" s="160"/>
      <c r="Q32" s="169"/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64"/>
      <c r="B46" s="153"/>
      <c r="C46" s="165"/>
      <c r="D46" s="155"/>
      <c r="E46" s="155"/>
      <c r="F46" s="155"/>
      <c r="G46" s="156"/>
      <c r="H46" s="155"/>
      <c r="I46" s="155"/>
      <c r="J46" s="158"/>
      <c r="K46" s="158"/>
      <c r="L46" s="159"/>
      <c r="M46" s="160"/>
      <c r="N46" s="159"/>
      <c r="O46" s="160"/>
      <c r="P46" s="160"/>
      <c r="Q46" s="169"/>
      <c r="R46" s="162"/>
    </row>
    <row r="47" spans="1:18" ht="24.95" customHeight="1">
      <c r="A47" s="197"/>
      <c r="B47" s="198"/>
      <c r="C47" s="199"/>
      <c r="D47" s="200"/>
      <c r="E47" s="200"/>
      <c r="F47" s="200"/>
      <c r="G47" s="201"/>
      <c r="H47" s="200"/>
      <c r="I47" s="200"/>
      <c r="J47" s="202"/>
      <c r="K47" s="202"/>
      <c r="L47" s="203"/>
      <c r="M47" s="204"/>
      <c r="N47" s="203"/>
      <c r="O47" s="204"/>
      <c r="P47" s="204"/>
      <c r="Q47" s="205"/>
      <c r="R47" s="162"/>
    </row>
    <row r="48" spans="1:18" ht="24.95" customHeight="1">
      <c r="A48" s="170"/>
      <c r="B48" s="171"/>
      <c r="C48" s="172" t="str">
        <f>"รวมราคา  " &amp;   A29 &amp; C29</f>
        <v>รวมราคา  1งานรื้อถอน</v>
      </c>
      <c r="D48" s="173"/>
      <c r="E48" s="173"/>
      <c r="F48" s="173"/>
      <c r="G48" s="174"/>
      <c r="H48" s="173"/>
      <c r="I48" s="173"/>
      <c r="J48" s="175"/>
      <c r="K48" s="175"/>
      <c r="L48" s="176"/>
      <c r="M48" s="177">
        <f>SUM(M30:M47)</f>
        <v>0</v>
      </c>
      <c r="N48" s="176"/>
      <c r="O48" s="177">
        <f>SUM(O30:O47)</f>
        <v>280</v>
      </c>
      <c r="P48" s="177">
        <f>ROUND(M48+O48,2)</f>
        <v>280</v>
      </c>
      <c r="Q48" s="178"/>
      <c r="R48" s="162"/>
    </row>
    <row r="49" spans="1:18" ht="24.95" customHeight="1">
      <c r="A49" s="164">
        <v>2</v>
      </c>
      <c r="B49" s="153"/>
      <c r="C49" s="165" t="s">
        <v>704</v>
      </c>
      <c r="D49" s="155"/>
      <c r="E49" s="155"/>
      <c r="F49" s="155"/>
      <c r="G49" s="156"/>
      <c r="H49" s="155"/>
      <c r="I49" s="157"/>
      <c r="J49" s="158"/>
      <c r="K49" s="158"/>
      <c r="L49" s="160"/>
      <c r="M49" s="160"/>
      <c r="N49" s="160"/>
      <c r="O49" s="160"/>
      <c r="P49" s="160"/>
      <c r="Q49" s="161"/>
      <c r="R49" s="162"/>
    </row>
    <row r="50" spans="1:18" ht="24.95" customHeight="1">
      <c r="A50" s="164"/>
      <c r="B50" s="153">
        <v>2.1</v>
      </c>
      <c r="C50" s="165" t="s">
        <v>667</v>
      </c>
      <c r="D50" s="155">
        <v>0.9</v>
      </c>
      <c r="E50" s="155">
        <v>1</v>
      </c>
      <c r="F50" s="155">
        <v>2</v>
      </c>
      <c r="G50" s="156">
        <v>4</v>
      </c>
      <c r="H50" s="155">
        <f>D50*E50*F50</f>
        <v>1.8</v>
      </c>
      <c r="I50" s="157">
        <f>G50*H50</f>
        <v>7.2</v>
      </c>
      <c r="J50" s="219">
        <f>G50</f>
        <v>4</v>
      </c>
      <c r="K50" s="158" t="s">
        <v>35</v>
      </c>
      <c r="L50" s="159">
        <f>ROUNDUP(2500*H50,-2)</f>
        <v>4500</v>
      </c>
      <c r="M50" s="160">
        <f t="shared" ref="M50:M55" si="0">ROUND(J50*L50,2)</f>
        <v>18000</v>
      </c>
      <c r="N50" s="159">
        <v>0</v>
      </c>
      <c r="O50" s="160">
        <f t="shared" ref="O50:O55" si="1">ROUND(J50*N50,2)</f>
        <v>0</v>
      </c>
      <c r="P50" s="160">
        <f t="shared" ref="P50:P55" si="2">ROUND(M50+O50,2)</f>
        <v>18000</v>
      </c>
      <c r="Q50" s="161" t="s">
        <v>625</v>
      </c>
      <c r="R50" s="162"/>
    </row>
    <row r="51" spans="1:18" ht="24.95" customHeight="1">
      <c r="A51" s="164"/>
      <c r="B51" s="153">
        <v>2.2000000000000002</v>
      </c>
      <c r="C51" s="165" t="s">
        <v>668</v>
      </c>
      <c r="D51" s="155">
        <v>1</v>
      </c>
      <c r="E51" s="155">
        <f>5.9+5.3</f>
        <v>11.2</v>
      </c>
      <c r="F51" s="155">
        <v>1</v>
      </c>
      <c r="G51" s="156">
        <v>1</v>
      </c>
      <c r="H51" s="155">
        <f>D51*E51*F51</f>
        <v>11.2</v>
      </c>
      <c r="I51" s="157">
        <f>G51*H51</f>
        <v>11.2</v>
      </c>
      <c r="J51" s="206">
        <f>I51</f>
        <v>11.2</v>
      </c>
      <c r="K51" s="158" t="s">
        <v>179</v>
      </c>
      <c r="L51" s="159">
        <v>1100</v>
      </c>
      <c r="M51" s="160">
        <f t="shared" si="0"/>
        <v>12320</v>
      </c>
      <c r="N51" s="159">
        <v>0</v>
      </c>
      <c r="O51" s="160">
        <f t="shared" si="1"/>
        <v>0</v>
      </c>
      <c r="P51" s="160">
        <f t="shared" si="2"/>
        <v>12320</v>
      </c>
      <c r="Q51" s="161" t="s">
        <v>625</v>
      </c>
      <c r="R51" s="162"/>
    </row>
    <row r="52" spans="1:18" ht="24.95" customHeight="1">
      <c r="A52" s="164"/>
      <c r="B52" s="153">
        <v>2.2999999999999998</v>
      </c>
      <c r="C52" s="165" t="s">
        <v>669</v>
      </c>
      <c r="D52" s="155">
        <v>0.1</v>
      </c>
      <c r="E52" s="155">
        <v>1.2</v>
      </c>
      <c r="F52" s="155">
        <v>0.05</v>
      </c>
      <c r="G52" s="156">
        <v>4</v>
      </c>
      <c r="H52" s="155">
        <f>D52*E52*F52</f>
        <v>6.0000000000000001E-3</v>
      </c>
      <c r="I52" s="157">
        <f>G52*H52</f>
        <v>2.4E-2</v>
      </c>
      <c r="J52" s="219">
        <f>G52</f>
        <v>4</v>
      </c>
      <c r="K52" s="158" t="s">
        <v>35</v>
      </c>
      <c r="L52" s="159">
        <v>115</v>
      </c>
      <c r="M52" s="160">
        <f t="shared" si="0"/>
        <v>460</v>
      </c>
      <c r="N52" s="159">
        <v>75</v>
      </c>
      <c r="O52" s="160">
        <f t="shared" si="1"/>
        <v>300</v>
      </c>
      <c r="P52" s="160">
        <f t="shared" si="2"/>
        <v>760</v>
      </c>
      <c r="Q52" s="161"/>
      <c r="R52" s="162"/>
    </row>
    <row r="53" spans="1:18" ht="24.95" customHeight="1">
      <c r="A53" s="164"/>
      <c r="B53" s="153">
        <v>2.4</v>
      </c>
      <c r="C53" s="165" t="s">
        <v>665</v>
      </c>
      <c r="D53" s="155">
        <v>1</v>
      </c>
      <c r="E53" s="155">
        <f>55.61+55.61+84.38</f>
        <v>195.6</v>
      </c>
      <c r="F53" s="155">
        <v>1</v>
      </c>
      <c r="G53" s="156">
        <v>1</v>
      </c>
      <c r="H53" s="155">
        <f>D53*E53*F53</f>
        <v>195.6</v>
      </c>
      <c r="I53" s="157">
        <f>G53*H53</f>
        <v>195.6</v>
      </c>
      <c r="J53" s="206">
        <f>I53</f>
        <v>195.6</v>
      </c>
      <c r="K53" s="158" t="s">
        <v>83</v>
      </c>
      <c r="L53" s="159">
        <v>680</v>
      </c>
      <c r="M53" s="160">
        <f t="shared" si="0"/>
        <v>133008</v>
      </c>
      <c r="N53" s="159">
        <v>80</v>
      </c>
      <c r="O53" s="160">
        <f t="shared" si="1"/>
        <v>15648</v>
      </c>
      <c r="P53" s="160">
        <f t="shared" si="2"/>
        <v>148656</v>
      </c>
      <c r="Q53" s="161"/>
      <c r="R53" s="162"/>
    </row>
    <row r="54" spans="1:18" ht="24.95" customHeight="1">
      <c r="A54" s="164"/>
      <c r="B54" s="153">
        <v>2.5</v>
      </c>
      <c r="C54" s="165" t="s">
        <v>712</v>
      </c>
      <c r="D54" s="155">
        <v>1</v>
      </c>
      <c r="E54" s="155">
        <v>7.4</v>
      </c>
      <c r="F54" s="155">
        <v>3</v>
      </c>
      <c r="G54" s="156">
        <v>1</v>
      </c>
      <c r="H54" s="155">
        <f>D54*E54*F54</f>
        <v>22.200000000000003</v>
      </c>
      <c r="I54" s="155">
        <f>G54*H54</f>
        <v>22.200000000000003</v>
      </c>
      <c r="J54" s="206">
        <v>82</v>
      </c>
      <c r="K54" s="158" t="s">
        <v>83</v>
      </c>
      <c r="L54" s="160" t="e">
        <f>'แบบปร.4.1.1 โรงอาหาร'!#REF!</f>
        <v>#REF!</v>
      </c>
      <c r="M54" s="160" t="e">
        <f t="shared" si="0"/>
        <v>#REF!</v>
      </c>
      <c r="N54" s="159">
        <v>70</v>
      </c>
      <c r="O54" s="160">
        <f t="shared" si="1"/>
        <v>5740</v>
      </c>
      <c r="P54" s="160" t="e">
        <f t="shared" si="2"/>
        <v>#REF!</v>
      </c>
      <c r="Q54" s="169"/>
      <c r="R54" s="162"/>
    </row>
    <row r="55" spans="1:18" ht="24.95" customHeight="1">
      <c r="A55" s="164"/>
      <c r="B55" s="153">
        <v>2.6</v>
      </c>
      <c r="C55" s="165" t="s">
        <v>713</v>
      </c>
      <c r="D55" s="155"/>
      <c r="E55" s="155"/>
      <c r="F55" s="155"/>
      <c r="G55" s="156"/>
      <c r="H55" s="155"/>
      <c r="I55" s="155"/>
      <c r="J55" s="206">
        <f>39.7-1.9</f>
        <v>37.800000000000004</v>
      </c>
      <c r="K55" s="158" t="s">
        <v>179</v>
      </c>
      <c r="L55" s="160" t="e">
        <f>'แบบปร.4.1.1 โรงอาหาร'!#REF!</f>
        <v>#REF!</v>
      </c>
      <c r="M55" s="160" t="e">
        <f t="shared" si="0"/>
        <v>#REF!</v>
      </c>
      <c r="N55" s="159">
        <v>40</v>
      </c>
      <c r="O55" s="160">
        <f t="shared" si="1"/>
        <v>1512</v>
      </c>
      <c r="P55" s="160" t="e">
        <f t="shared" si="2"/>
        <v>#REF!</v>
      </c>
      <c r="Q55" s="169"/>
      <c r="R55" s="162"/>
    </row>
    <row r="56" spans="1:18" ht="24.95" customHeight="1">
      <c r="A56" s="164"/>
      <c r="B56" s="153"/>
      <c r="C56" s="165"/>
      <c r="D56" s="155"/>
      <c r="E56" s="155"/>
      <c r="F56" s="155"/>
      <c r="G56" s="156"/>
      <c r="H56" s="155"/>
      <c r="I56" s="155"/>
      <c r="J56" s="158"/>
      <c r="K56" s="158"/>
      <c r="L56" s="160"/>
      <c r="M56" s="160"/>
      <c r="N56" s="159"/>
      <c r="O56" s="160"/>
      <c r="P56" s="160"/>
      <c r="Q56" s="169"/>
      <c r="R56" s="162"/>
    </row>
    <row r="57" spans="1:18" ht="24.95" customHeight="1">
      <c r="A57" s="164"/>
      <c r="B57" s="153"/>
      <c r="C57" s="165"/>
      <c r="D57" s="155"/>
      <c r="E57" s="155"/>
      <c r="F57" s="155"/>
      <c r="G57" s="156"/>
      <c r="H57" s="155"/>
      <c r="I57" s="155"/>
      <c r="J57" s="158"/>
      <c r="K57" s="158"/>
      <c r="L57" s="159"/>
      <c r="M57" s="160"/>
      <c r="N57" s="159"/>
      <c r="O57" s="160"/>
      <c r="P57" s="160"/>
      <c r="Q57" s="169"/>
      <c r="R57" s="162"/>
    </row>
    <row r="58" spans="1:18" ht="24.95" customHeight="1">
      <c r="A58" s="164"/>
      <c r="B58" s="153"/>
      <c r="C58" s="165"/>
      <c r="D58" s="155"/>
      <c r="E58" s="155"/>
      <c r="F58" s="155"/>
      <c r="G58" s="156"/>
      <c r="H58" s="155"/>
      <c r="I58" s="155"/>
      <c r="J58" s="158"/>
      <c r="K58" s="158"/>
      <c r="L58" s="159"/>
      <c r="M58" s="160"/>
      <c r="N58" s="159"/>
      <c r="O58" s="160"/>
      <c r="P58" s="160"/>
      <c r="Q58" s="169"/>
      <c r="R58" s="162"/>
    </row>
    <row r="59" spans="1:18" ht="24.95" customHeight="1">
      <c r="A59" s="164"/>
      <c r="B59" s="153"/>
      <c r="C59" s="165"/>
      <c r="D59" s="155"/>
      <c r="E59" s="155"/>
      <c r="F59" s="155"/>
      <c r="G59" s="156"/>
      <c r="H59" s="155"/>
      <c r="I59" s="155"/>
      <c r="J59" s="158"/>
      <c r="K59" s="158"/>
      <c r="L59" s="159"/>
      <c r="M59" s="160"/>
      <c r="N59" s="159"/>
      <c r="O59" s="160"/>
      <c r="P59" s="160"/>
      <c r="Q59" s="169"/>
      <c r="R59" s="162"/>
    </row>
    <row r="60" spans="1:18" ht="24.95" customHeight="1">
      <c r="A60" s="164"/>
      <c r="B60" s="153"/>
      <c r="C60" s="165"/>
      <c r="D60" s="155"/>
      <c r="E60" s="155"/>
      <c r="F60" s="155"/>
      <c r="G60" s="156"/>
      <c r="H60" s="155"/>
      <c r="I60" s="155"/>
      <c r="J60" s="158"/>
      <c r="K60" s="158"/>
      <c r="L60" s="159"/>
      <c r="M60" s="160"/>
      <c r="N60" s="159"/>
      <c r="O60" s="160"/>
      <c r="P60" s="160"/>
      <c r="Q60" s="169"/>
      <c r="R60" s="162"/>
    </row>
    <row r="61" spans="1:18" ht="24.95" customHeight="1">
      <c r="A61" s="164"/>
      <c r="B61" s="153"/>
      <c r="C61" s="165"/>
      <c r="D61" s="155"/>
      <c r="E61" s="155"/>
      <c r="F61" s="155"/>
      <c r="G61" s="156"/>
      <c r="H61" s="155"/>
      <c r="I61" s="155"/>
      <c r="J61" s="158"/>
      <c r="K61" s="158"/>
      <c r="L61" s="159"/>
      <c r="M61" s="160"/>
      <c r="N61" s="159"/>
      <c r="O61" s="160"/>
      <c r="P61" s="160"/>
      <c r="Q61" s="169"/>
      <c r="R61" s="162"/>
    </row>
    <row r="62" spans="1:18" ht="24.95" customHeight="1">
      <c r="A62" s="164"/>
      <c r="B62" s="153"/>
      <c r="C62" s="165"/>
      <c r="D62" s="155"/>
      <c r="E62" s="155"/>
      <c r="F62" s="155"/>
      <c r="G62" s="156"/>
      <c r="H62" s="155"/>
      <c r="I62" s="155"/>
      <c r="J62" s="158"/>
      <c r="K62" s="158"/>
      <c r="L62" s="159"/>
      <c r="M62" s="160"/>
      <c r="N62" s="159"/>
      <c r="O62" s="160"/>
      <c r="P62" s="160"/>
      <c r="Q62" s="169"/>
      <c r="R62" s="162"/>
    </row>
    <row r="63" spans="1:18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  <c r="R63" s="162"/>
    </row>
    <row r="64" spans="1:18" ht="24.95" customHeight="1">
      <c r="A64" s="164"/>
      <c r="B64" s="153"/>
      <c r="C64" s="165"/>
      <c r="D64" s="155"/>
      <c r="E64" s="155"/>
      <c r="F64" s="155"/>
      <c r="G64" s="156"/>
      <c r="H64" s="155"/>
      <c r="I64" s="155"/>
      <c r="J64" s="158"/>
      <c r="K64" s="158"/>
      <c r="L64" s="159"/>
      <c r="M64" s="160"/>
      <c r="N64" s="159"/>
      <c r="O64" s="160"/>
      <c r="P64" s="160"/>
      <c r="Q64" s="169"/>
      <c r="R64" s="162"/>
    </row>
    <row r="65" spans="1:18" ht="24.95" customHeight="1">
      <c r="A65" s="164"/>
      <c r="B65" s="153"/>
      <c r="C65" s="165"/>
      <c r="D65" s="155"/>
      <c r="E65" s="155"/>
      <c r="F65" s="155"/>
      <c r="G65" s="156"/>
      <c r="H65" s="155"/>
      <c r="I65" s="155"/>
      <c r="J65" s="158"/>
      <c r="K65" s="158"/>
      <c r="L65" s="159"/>
      <c r="M65" s="160"/>
      <c r="N65" s="159"/>
      <c r="O65" s="160"/>
      <c r="P65" s="160"/>
      <c r="Q65" s="169"/>
      <c r="R65" s="162"/>
    </row>
    <row r="66" spans="1:18" ht="24.95" customHeight="1">
      <c r="A66" s="197"/>
      <c r="B66" s="198"/>
      <c r="C66" s="199"/>
      <c r="D66" s="200"/>
      <c r="E66" s="200"/>
      <c r="F66" s="200"/>
      <c r="G66" s="201"/>
      <c r="H66" s="200"/>
      <c r="I66" s="200"/>
      <c r="J66" s="202"/>
      <c r="K66" s="202"/>
      <c r="L66" s="203"/>
      <c r="M66" s="204"/>
      <c r="N66" s="203"/>
      <c r="O66" s="204"/>
      <c r="P66" s="204"/>
      <c r="Q66" s="205"/>
      <c r="R66" s="162"/>
    </row>
    <row r="67" spans="1:18" ht="24.95" customHeight="1">
      <c r="A67" s="170"/>
      <c r="B67" s="171"/>
      <c r="C67" s="172" t="str">
        <f>"รวมราคา  " &amp;   A49 &amp; C49</f>
        <v>รวมราคา  2งานต่อเติมห้องพักอาจารย์คณะครุศาสตร์ อาคาร C</v>
      </c>
      <c r="D67" s="173"/>
      <c r="E67" s="173"/>
      <c r="F67" s="173"/>
      <c r="G67" s="174"/>
      <c r="H67" s="173"/>
      <c r="I67" s="173"/>
      <c r="J67" s="175"/>
      <c r="K67" s="175"/>
      <c r="L67" s="176"/>
      <c r="M67" s="177" t="e">
        <f>SUM(M50:M66)</f>
        <v>#REF!</v>
      </c>
      <c r="N67" s="176"/>
      <c r="O67" s="177">
        <f>SUM(O50:O66)</f>
        <v>23200</v>
      </c>
      <c r="P67" s="177" t="e">
        <f>ROUND(M67+O67,2)</f>
        <v>#REF!</v>
      </c>
      <c r="Q67" s="178"/>
    </row>
    <row r="68" spans="1:18" ht="24.95" customHeight="1">
      <c r="A68" s="164">
        <v>3</v>
      </c>
      <c r="B68" s="153"/>
      <c r="C68" s="182" t="s">
        <v>701</v>
      </c>
      <c r="D68" s="155"/>
      <c r="E68" s="155"/>
      <c r="F68" s="155"/>
      <c r="G68" s="156"/>
      <c r="H68" s="155"/>
      <c r="I68" s="157"/>
      <c r="J68" s="183"/>
      <c r="K68" s="184"/>
      <c r="L68" s="185"/>
      <c r="M68" s="185"/>
      <c r="N68" s="185"/>
      <c r="O68" s="185"/>
      <c r="P68" s="185"/>
      <c r="Q68" s="161"/>
    </row>
    <row r="69" spans="1:18" ht="24.95" customHeight="1">
      <c r="A69" s="164"/>
      <c r="B69" s="153">
        <v>3.1</v>
      </c>
      <c r="C69" s="182" t="s">
        <v>671</v>
      </c>
      <c r="D69" s="155">
        <v>1</v>
      </c>
      <c r="E69" s="155">
        <v>7.4</v>
      </c>
      <c r="F69" s="155">
        <v>3</v>
      </c>
      <c r="G69" s="156">
        <v>1</v>
      </c>
      <c r="H69" s="155">
        <f t="shared" ref="H69:H75" si="3">D69*E69*F69</f>
        <v>22.200000000000003</v>
      </c>
      <c r="I69" s="157">
        <f t="shared" ref="I69:I75" si="4">G69*H69</f>
        <v>22.200000000000003</v>
      </c>
      <c r="J69" s="183"/>
      <c r="K69" s="184"/>
      <c r="L69" s="185"/>
      <c r="M69" s="185"/>
      <c r="N69" s="185"/>
      <c r="O69" s="185"/>
      <c r="P69" s="185"/>
      <c r="Q69" s="161"/>
    </row>
    <row r="70" spans="1:18" ht="24.95" hidden="1" customHeight="1">
      <c r="A70" s="164"/>
      <c r="B70" s="153" t="s">
        <v>672</v>
      </c>
      <c r="C70" s="182" t="s">
        <v>673</v>
      </c>
      <c r="D70" s="155">
        <v>1.2</v>
      </c>
      <c r="E70" s="155">
        <v>2.4</v>
      </c>
      <c r="F70" s="155">
        <v>1</v>
      </c>
      <c r="G70" s="156">
        <v>3</v>
      </c>
      <c r="H70" s="155">
        <f t="shared" si="3"/>
        <v>2.88</v>
      </c>
      <c r="I70" s="157">
        <f t="shared" si="4"/>
        <v>8.64</v>
      </c>
      <c r="J70" s="183">
        <v>0</v>
      </c>
      <c r="K70" s="184" t="s">
        <v>647</v>
      </c>
      <c r="L70" s="185">
        <v>2228</v>
      </c>
      <c r="M70" s="185">
        <f>ROUND(J70*L70,2)</f>
        <v>0</v>
      </c>
      <c r="N70" s="185"/>
      <c r="O70" s="185">
        <f>ROUND(J70*N70,2)</f>
        <v>0</v>
      </c>
      <c r="P70" s="185">
        <f>ROUND(M70+O70,2)</f>
        <v>0</v>
      </c>
      <c r="Q70" s="161" t="s">
        <v>625</v>
      </c>
    </row>
    <row r="71" spans="1:18" ht="24.95" hidden="1" customHeight="1">
      <c r="A71" s="164"/>
      <c r="B71" s="153" t="s">
        <v>677</v>
      </c>
      <c r="C71" s="182" t="s">
        <v>674</v>
      </c>
      <c r="D71" s="155">
        <v>3.6</v>
      </c>
      <c r="E71" s="155">
        <v>1</v>
      </c>
      <c r="F71" s="155">
        <v>2.2000000000000002</v>
      </c>
      <c r="G71" s="156">
        <v>11</v>
      </c>
      <c r="H71" s="155">
        <f t="shared" si="3"/>
        <v>7.9200000000000008</v>
      </c>
      <c r="I71" s="157">
        <f t="shared" si="4"/>
        <v>87.12</v>
      </c>
      <c r="J71" s="183">
        <v>0</v>
      </c>
      <c r="K71" s="184" t="s">
        <v>35</v>
      </c>
      <c r="L71" s="185">
        <v>839</v>
      </c>
      <c r="M71" s="185">
        <f>ROUND(J71*L71,2)</f>
        <v>0</v>
      </c>
      <c r="N71" s="185"/>
      <c r="O71" s="185">
        <f>ROUND(J71*N71,2)</f>
        <v>0</v>
      </c>
      <c r="P71" s="185">
        <f>ROUND(M71+O71,2)</f>
        <v>0</v>
      </c>
      <c r="Q71" s="161" t="s">
        <v>625</v>
      </c>
    </row>
    <row r="72" spans="1:18" ht="24.95" customHeight="1">
      <c r="A72" s="164"/>
      <c r="B72" s="153" t="s">
        <v>672</v>
      </c>
      <c r="C72" s="182" t="s">
        <v>675</v>
      </c>
      <c r="D72" s="155">
        <v>5.6</v>
      </c>
      <c r="E72" s="155">
        <v>1</v>
      </c>
      <c r="F72" s="155">
        <v>2.2000000000000002</v>
      </c>
      <c r="G72" s="156">
        <v>1</v>
      </c>
      <c r="H72" s="155">
        <f t="shared" si="3"/>
        <v>12.32</v>
      </c>
      <c r="I72" s="157">
        <f t="shared" si="4"/>
        <v>12.32</v>
      </c>
      <c r="J72" s="158">
        <v>31</v>
      </c>
      <c r="K72" s="184" t="s">
        <v>35</v>
      </c>
      <c r="L72" s="185">
        <v>670</v>
      </c>
      <c r="M72" s="185">
        <f>ROUND(J72*L72,2)</f>
        <v>20770</v>
      </c>
      <c r="N72" s="185"/>
      <c r="O72" s="185">
        <f>ROUND(J72*N72,2)</f>
        <v>0</v>
      </c>
      <c r="P72" s="185">
        <f>ROUND(M72+O72,2)</f>
        <v>20770</v>
      </c>
      <c r="Q72" s="161" t="s">
        <v>625</v>
      </c>
    </row>
    <row r="73" spans="1:18" ht="24.95" hidden="1" customHeight="1">
      <c r="A73" s="164"/>
      <c r="B73" s="153" t="s">
        <v>679</v>
      </c>
      <c r="C73" s="182" t="s">
        <v>676</v>
      </c>
      <c r="D73" s="155">
        <v>1.9</v>
      </c>
      <c r="E73" s="155">
        <v>1</v>
      </c>
      <c r="F73" s="155">
        <v>2.95</v>
      </c>
      <c r="G73" s="156">
        <v>1</v>
      </c>
      <c r="H73" s="155">
        <f t="shared" si="3"/>
        <v>5.6050000000000004</v>
      </c>
      <c r="I73" s="155">
        <f t="shared" si="4"/>
        <v>5.6050000000000004</v>
      </c>
      <c r="J73" s="183">
        <v>0</v>
      </c>
      <c r="K73" s="184" t="s">
        <v>0</v>
      </c>
      <c r="L73" s="185">
        <v>0</v>
      </c>
      <c r="M73" s="185">
        <f>ROUND(J73*L73,2)</f>
        <v>0</v>
      </c>
      <c r="N73" s="185"/>
      <c r="O73" s="185">
        <f>ROUND(J73*N73,2)</f>
        <v>0</v>
      </c>
      <c r="P73" s="185">
        <f>ROUND(M73+O73,2)</f>
        <v>0</v>
      </c>
      <c r="Q73" s="169" t="s">
        <v>625</v>
      </c>
    </row>
    <row r="74" spans="1:18" ht="24.95" hidden="1" customHeight="1">
      <c r="A74" s="164"/>
      <c r="B74" s="153">
        <v>3.2</v>
      </c>
      <c r="C74" s="182" t="s">
        <v>680</v>
      </c>
      <c r="D74" s="155">
        <v>1.42</v>
      </c>
      <c r="E74" s="155">
        <v>1</v>
      </c>
      <c r="F74" s="155">
        <v>2.95</v>
      </c>
      <c r="G74" s="156">
        <v>14</v>
      </c>
      <c r="H74" s="155">
        <f t="shared" si="3"/>
        <v>4.1890000000000001</v>
      </c>
      <c r="I74" s="155">
        <f t="shared" si="4"/>
        <v>58.646000000000001</v>
      </c>
      <c r="J74" s="183"/>
      <c r="K74" s="184"/>
      <c r="L74" s="185"/>
      <c r="M74" s="185"/>
      <c r="N74" s="185"/>
      <c r="O74" s="185"/>
      <c r="P74" s="185"/>
      <c r="Q74" s="169"/>
    </row>
    <row r="75" spans="1:18" ht="24.95" hidden="1" customHeight="1">
      <c r="A75" s="164"/>
      <c r="B75" s="186" t="s">
        <v>681</v>
      </c>
      <c r="C75" s="182" t="s">
        <v>682</v>
      </c>
      <c r="D75" s="155">
        <v>1</v>
      </c>
      <c r="E75" s="155">
        <v>7.4</v>
      </c>
      <c r="F75" s="155">
        <v>3</v>
      </c>
      <c r="G75" s="156">
        <v>1</v>
      </c>
      <c r="H75" s="155">
        <f t="shared" si="3"/>
        <v>22.200000000000003</v>
      </c>
      <c r="I75" s="155">
        <f t="shared" si="4"/>
        <v>22.200000000000003</v>
      </c>
      <c r="J75" s="183">
        <v>0</v>
      </c>
      <c r="K75" s="187" t="s">
        <v>700</v>
      </c>
      <c r="L75" s="185">
        <v>5260</v>
      </c>
      <c r="M75" s="185">
        <f>ROUND(J75*L75,2)</f>
        <v>0</v>
      </c>
      <c r="N75" s="185"/>
      <c r="O75" s="185">
        <f>ROUND(J75*N75,2)</f>
        <v>0</v>
      </c>
      <c r="P75" s="185">
        <f>ROUND(M75+O75,2)</f>
        <v>0</v>
      </c>
      <c r="Q75" s="169" t="s">
        <v>625</v>
      </c>
    </row>
    <row r="76" spans="1:18" ht="24.95" hidden="1" customHeight="1">
      <c r="A76" s="164"/>
      <c r="B76" s="153" t="s">
        <v>691</v>
      </c>
      <c r="C76" s="165" t="s">
        <v>676</v>
      </c>
      <c r="D76" s="155"/>
      <c r="E76" s="155"/>
      <c r="F76" s="155"/>
      <c r="G76" s="156"/>
      <c r="H76" s="155"/>
      <c r="I76" s="155"/>
      <c r="J76" s="158">
        <v>0</v>
      </c>
      <c r="K76" s="158" t="s">
        <v>0</v>
      </c>
      <c r="L76" s="159">
        <f>SUM(M75)*0.1</f>
        <v>0</v>
      </c>
      <c r="M76" s="160">
        <f>ROUND(J76*L76,2)</f>
        <v>0</v>
      </c>
      <c r="N76" s="159"/>
      <c r="O76" s="160">
        <f>ROUND(J76*N76,2)</f>
        <v>0</v>
      </c>
      <c r="P76" s="160">
        <f>ROUND(M76+O76,2)</f>
        <v>0</v>
      </c>
      <c r="Q76" s="169" t="s">
        <v>625</v>
      </c>
    </row>
    <row r="77" spans="1:18" ht="24.95" hidden="1" customHeight="1">
      <c r="A77" s="164"/>
      <c r="B77" s="153">
        <v>3.3</v>
      </c>
      <c r="C77" s="165" t="s">
        <v>683</v>
      </c>
      <c r="D77" s="155"/>
      <c r="E77" s="155"/>
      <c r="F77" s="155"/>
      <c r="G77" s="156"/>
      <c r="H77" s="155"/>
      <c r="I77" s="155"/>
      <c r="J77" s="158"/>
      <c r="K77" s="158"/>
      <c r="L77" s="159"/>
      <c r="M77" s="160"/>
      <c r="N77" s="159"/>
      <c r="O77" s="160"/>
      <c r="P77" s="160"/>
      <c r="Q77" s="169"/>
    </row>
    <row r="78" spans="1:18" ht="24.95" hidden="1" customHeight="1">
      <c r="A78" s="164"/>
      <c r="B78" s="153" t="s">
        <v>692</v>
      </c>
      <c r="C78" s="165" t="s">
        <v>684</v>
      </c>
      <c r="D78" s="155"/>
      <c r="E78" s="155"/>
      <c r="F78" s="155"/>
      <c r="G78" s="156"/>
      <c r="H78" s="155"/>
      <c r="I78" s="155"/>
      <c r="J78" s="158">
        <v>0</v>
      </c>
      <c r="K78" s="158" t="s">
        <v>102</v>
      </c>
      <c r="L78" s="159">
        <v>29.79</v>
      </c>
      <c r="M78" s="160">
        <f>ROUND(J78*L78,2)</f>
        <v>0</v>
      </c>
      <c r="N78" s="159">
        <v>23</v>
      </c>
      <c r="O78" s="160">
        <f>ROUND(J78*N78,2)</f>
        <v>0</v>
      </c>
      <c r="P78" s="160">
        <f>ROUND(M78+O78,2)</f>
        <v>0</v>
      </c>
      <c r="Q78" s="169"/>
    </row>
    <row r="79" spans="1:18" ht="24.95" hidden="1" customHeight="1">
      <c r="A79" s="164"/>
      <c r="B79" s="153" t="s">
        <v>693</v>
      </c>
      <c r="C79" s="165" t="s">
        <v>685</v>
      </c>
      <c r="D79" s="155"/>
      <c r="E79" s="155"/>
      <c r="F79" s="155"/>
      <c r="G79" s="156"/>
      <c r="H79" s="155"/>
      <c r="I79" s="155"/>
      <c r="J79" s="158">
        <v>0</v>
      </c>
      <c r="K79" s="158" t="s">
        <v>102</v>
      </c>
      <c r="L79" s="159">
        <v>140</v>
      </c>
      <c r="M79" s="160">
        <f>ROUND(J79*L79,2)</f>
        <v>0</v>
      </c>
      <c r="N79" s="159">
        <v>35</v>
      </c>
      <c r="O79" s="160">
        <f>ROUND(J79*N79,2)</f>
        <v>0</v>
      </c>
      <c r="P79" s="160">
        <f>ROUND(M79+O79,2)</f>
        <v>0</v>
      </c>
      <c r="Q79" s="169"/>
    </row>
    <row r="80" spans="1:18" ht="24.95" hidden="1" customHeight="1">
      <c r="A80" s="164"/>
      <c r="B80" s="153" t="s">
        <v>694</v>
      </c>
      <c r="C80" s="165" t="s">
        <v>676</v>
      </c>
      <c r="D80" s="155"/>
      <c r="E80" s="155"/>
      <c r="F80" s="155"/>
      <c r="G80" s="156"/>
      <c r="H80" s="155"/>
      <c r="I80" s="155"/>
      <c r="J80" s="158">
        <v>0</v>
      </c>
      <c r="K80" s="158" t="s">
        <v>0</v>
      </c>
      <c r="L80" s="159">
        <f>SUM(M78:M79)*0.1</f>
        <v>0</v>
      </c>
      <c r="M80" s="160">
        <f>ROUND(J80*L80,2)</f>
        <v>0</v>
      </c>
      <c r="N80" s="159"/>
      <c r="O80" s="160">
        <f>ROUND(J80*N80,2)</f>
        <v>0</v>
      </c>
      <c r="P80" s="160">
        <f>ROUND(M80+O80,2)</f>
        <v>0</v>
      </c>
      <c r="Q80" s="169"/>
    </row>
    <row r="81" spans="1:17" ht="24.95" hidden="1" customHeight="1">
      <c r="A81" s="164"/>
      <c r="B81" s="153">
        <v>3.4</v>
      </c>
      <c r="C81" s="165" t="s">
        <v>686</v>
      </c>
      <c r="D81" s="155"/>
      <c r="E81" s="155"/>
      <c r="F81" s="155"/>
      <c r="G81" s="156"/>
      <c r="H81" s="155"/>
      <c r="I81" s="155"/>
      <c r="J81" s="158"/>
      <c r="K81" s="158"/>
      <c r="L81" s="159"/>
      <c r="M81" s="160"/>
      <c r="N81" s="159"/>
      <c r="O81" s="160"/>
      <c r="P81" s="160"/>
      <c r="Q81" s="169"/>
    </row>
    <row r="82" spans="1:17" ht="24.95" hidden="1" customHeight="1">
      <c r="A82" s="164"/>
      <c r="B82" s="153" t="s">
        <v>695</v>
      </c>
      <c r="C82" s="165" t="s">
        <v>687</v>
      </c>
      <c r="D82" s="155"/>
      <c r="E82" s="155"/>
      <c r="F82" s="155"/>
      <c r="G82" s="156"/>
      <c r="H82" s="155"/>
      <c r="I82" s="155"/>
      <c r="J82" s="158">
        <v>0</v>
      </c>
      <c r="K82" s="158" t="s">
        <v>102</v>
      </c>
      <c r="L82" s="159">
        <v>159.30000000000001</v>
      </c>
      <c r="M82" s="160">
        <f>ROUND(J82*L82,2)</f>
        <v>0</v>
      </c>
      <c r="N82" s="159">
        <v>30</v>
      </c>
      <c r="O82" s="160">
        <f>ROUND(J82*N82,2)</f>
        <v>0</v>
      </c>
      <c r="P82" s="160">
        <f>ROUND(M82+O82,2)</f>
        <v>0</v>
      </c>
      <c r="Q82" s="169"/>
    </row>
    <row r="83" spans="1:17" ht="24.95" hidden="1" customHeight="1">
      <c r="A83" s="164"/>
      <c r="B83" s="153" t="s">
        <v>696</v>
      </c>
      <c r="C83" s="165" t="s">
        <v>688</v>
      </c>
      <c r="D83" s="155"/>
      <c r="E83" s="155"/>
      <c r="F83" s="155"/>
      <c r="G83" s="156"/>
      <c r="H83" s="155"/>
      <c r="I83" s="155"/>
      <c r="J83" s="158">
        <v>0</v>
      </c>
      <c r="K83" s="158" t="s">
        <v>102</v>
      </c>
      <c r="L83" s="159">
        <v>49.3</v>
      </c>
      <c r="M83" s="160">
        <f>ROUND(J83*L83,2)</f>
        <v>0</v>
      </c>
      <c r="N83" s="159">
        <v>16</v>
      </c>
      <c r="O83" s="160">
        <f>ROUND(J83*N83,2)</f>
        <v>0</v>
      </c>
      <c r="P83" s="160">
        <f>ROUND(M83+O83,2)</f>
        <v>0</v>
      </c>
      <c r="Q83" s="169"/>
    </row>
    <row r="84" spans="1:17" ht="24.95" hidden="1" customHeight="1">
      <c r="A84" s="164"/>
      <c r="B84" s="153" t="s">
        <v>697</v>
      </c>
      <c r="C84" s="165" t="s">
        <v>689</v>
      </c>
      <c r="D84" s="155"/>
      <c r="E84" s="155"/>
      <c r="F84" s="155"/>
      <c r="G84" s="156"/>
      <c r="H84" s="155"/>
      <c r="I84" s="155"/>
      <c r="J84" s="158">
        <v>0</v>
      </c>
      <c r="K84" s="158" t="s">
        <v>102</v>
      </c>
      <c r="L84" s="159">
        <v>17.2</v>
      </c>
      <c r="M84" s="160">
        <f>ROUND(J84*L84,2)</f>
        <v>0</v>
      </c>
      <c r="N84" s="159">
        <v>10</v>
      </c>
      <c r="O84" s="160">
        <f>ROUND(J84*N84,2)</f>
        <v>0</v>
      </c>
      <c r="P84" s="160">
        <f>ROUND(M84+O84,2)</f>
        <v>0</v>
      </c>
      <c r="Q84" s="169"/>
    </row>
    <row r="85" spans="1:17" ht="24.95" hidden="1" customHeight="1">
      <c r="A85" s="164"/>
      <c r="B85" s="153" t="s">
        <v>698</v>
      </c>
      <c r="C85" s="165" t="s">
        <v>690</v>
      </c>
      <c r="D85" s="155"/>
      <c r="E85" s="155"/>
      <c r="F85" s="155"/>
      <c r="G85" s="156"/>
      <c r="H85" s="155"/>
      <c r="I85" s="155"/>
      <c r="J85" s="158">
        <v>0</v>
      </c>
      <c r="K85" s="158" t="s">
        <v>102</v>
      </c>
      <c r="L85" s="159">
        <v>3.5</v>
      </c>
      <c r="M85" s="160">
        <f>ROUND(J85*L85,2)</f>
        <v>0</v>
      </c>
      <c r="N85" s="159">
        <v>5</v>
      </c>
      <c r="O85" s="160">
        <f>ROUND(J85*N85,2)</f>
        <v>0</v>
      </c>
      <c r="P85" s="160">
        <f>ROUND(M85+O85,2)</f>
        <v>0</v>
      </c>
      <c r="Q85" s="169"/>
    </row>
    <row r="86" spans="1:17" ht="24.95" hidden="1" customHeight="1">
      <c r="A86" s="164"/>
      <c r="B86" s="153" t="s">
        <v>699</v>
      </c>
      <c r="C86" s="182" t="s">
        <v>676</v>
      </c>
      <c r="D86" s="155"/>
      <c r="E86" s="155"/>
      <c r="F86" s="155"/>
      <c r="G86" s="156"/>
      <c r="H86" s="155"/>
      <c r="I86" s="157"/>
      <c r="J86" s="183">
        <v>0</v>
      </c>
      <c r="K86" s="184" t="s">
        <v>0</v>
      </c>
      <c r="L86" s="185">
        <f>SUM(M82:M85)*0.05</f>
        <v>0</v>
      </c>
      <c r="M86" s="185">
        <f>ROUND(J86*L86,2)</f>
        <v>0</v>
      </c>
      <c r="N86" s="185"/>
      <c r="O86" s="185">
        <f>ROUND(J86*N86,2)</f>
        <v>0</v>
      </c>
      <c r="P86" s="185">
        <f>ROUND(M86+O86,2)</f>
        <v>0</v>
      </c>
      <c r="Q86" s="161"/>
    </row>
    <row r="87" spans="1:17" ht="24.95" customHeight="1">
      <c r="A87" s="170"/>
      <c r="B87" s="171"/>
      <c r="C87" s="172" t="str">
        <f>"รวมราคา  " &amp;   A68 &amp; C68</f>
        <v>รวมราคา  3งานระบบไฟฟ้าและสื่อสาร</v>
      </c>
      <c r="D87" s="173"/>
      <c r="E87" s="173"/>
      <c r="F87" s="173"/>
      <c r="G87" s="174"/>
      <c r="H87" s="173"/>
      <c r="I87" s="173"/>
      <c r="J87" s="175"/>
      <c r="K87" s="175"/>
      <c r="L87" s="176"/>
      <c r="M87" s="177">
        <f>SUM(M69:M86)</f>
        <v>20770</v>
      </c>
      <c r="N87" s="176"/>
      <c r="O87" s="177">
        <f>SUM(O69:O86)</f>
        <v>0</v>
      </c>
      <c r="P87" s="177">
        <f>SUM(P69:P86)</f>
        <v>20770</v>
      </c>
      <c r="Q87" s="178"/>
    </row>
    <row r="88" spans="1:17" ht="24.95" customHeight="1">
      <c r="A88" s="152">
        <v>4</v>
      </c>
      <c r="B88" s="153"/>
      <c r="C88" s="181" t="s">
        <v>723</v>
      </c>
      <c r="D88" s="155"/>
      <c r="E88" s="155"/>
      <c r="F88" s="155"/>
      <c r="G88" s="156"/>
      <c r="H88" s="155"/>
      <c r="I88" s="157"/>
      <c r="J88" s="158"/>
      <c r="K88" s="158"/>
      <c r="L88" s="159"/>
      <c r="M88" s="160"/>
      <c r="N88" s="159"/>
      <c r="O88" s="160"/>
      <c r="P88" s="160"/>
      <c r="Q88" s="161"/>
    </row>
    <row r="89" spans="1:17" ht="24.95" customHeight="1">
      <c r="A89" s="164"/>
      <c r="B89" s="153">
        <v>4.0999999999999996</v>
      </c>
      <c r="C89" s="211" t="s">
        <v>735</v>
      </c>
      <c r="D89" s="155"/>
      <c r="E89" s="155"/>
      <c r="F89" s="155"/>
      <c r="G89" s="156">
        <v>1</v>
      </c>
      <c r="H89" s="155">
        <f t="shared" ref="H89:H95" si="5">D89*E89*F89</f>
        <v>0</v>
      </c>
      <c r="I89" s="225">
        <v>1</v>
      </c>
      <c r="J89" s="158">
        <f>I89</f>
        <v>1</v>
      </c>
      <c r="K89" s="184" t="s">
        <v>35</v>
      </c>
      <c r="L89" s="226">
        <v>3693</v>
      </c>
      <c r="M89" s="160">
        <f>ROUND(J89*L89,2)</f>
        <v>3693</v>
      </c>
      <c r="N89" s="228">
        <v>1250</v>
      </c>
      <c r="O89" s="160">
        <f>ROUND(J89*N89,2)</f>
        <v>1250</v>
      </c>
      <c r="P89" s="160">
        <f>ROUND(M89+O89,2)</f>
        <v>4943</v>
      </c>
      <c r="Q89" s="161"/>
    </row>
    <row r="90" spans="1:17" ht="24.95" customHeight="1">
      <c r="A90" s="164"/>
      <c r="B90" s="153">
        <v>4.2</v>
      </c>
      <c r="C90" s="211" t="s">
        <v>736</v>
      </c>
      <c r="D90" s="155"/>
      <c r="E90" s="155"/>
      <c r="F90" s="155"/>
      <c r="G90" s="156">
        <v>3</v>
      </c>
      <c r="H90" s="155">
        <f t="shared" si="5"/>
        <v>0</v>
      </c>
      <c r="I90" s="225">
        <v>210</v>
      </c>
      <c r="J90" s="217">
        <f t="shared" ref="J90:J99" si="6">I90</f>
        <v>210</v>
      </c>
      <c r="K90" s="158" t="s">
        <v>102</v>
      </c>
      <c r="L90" s="227">
        <v>525</v>
      </c>
      <c r="M90" s="160">
        <f t="shared" ref="M90:M99" si="7">ROUND(J90*L90,2)</f>
        <v>110250</v>
      </c>
      <c r="N90" s="228">
        <v>45</v>
      </c>
      <c r="O90" s="160">
        <f t="shared" ref="O90:O99" si="8">ROUND(J90*N90,2)</f>
        <v>9450</v>
      </c>
      <c r="P90" s="160">
        <f t="shared" ref="P90:P99" si="9">ROUND(M90+O90,2)</f>
        <v>119700</v>
      </c>
      <c r="Q90" s="161"/>
    </row>
    <row r="91" spans="1:17" ht="24.95" customHeight="1">
      <c r="A91" s="164"/>
      <c r="B91" s="153">
        <v>4.3</v>
      </c>
      <c r="C91" s="211" t="s">
        <v>724</v>
      </c>
      <c r="D91" s="155"/>
      <c r="E91" s="155"/>
      <c r="F91" s="155"/>
      <c r="G91" s="156">
        <v>11</v>
      </c>
      <c r="H91" s="155">
        <f t="shared" si="5"/>
        <v>0</v>
      </c>
      <c r="I91" s="225">
        <v>25</v>
      </c>
      <c r="J91" s="158">
        <f t="shared" si="6"/>
        <v>25</v>
      </c>
      <c r="K91" s="184" t="s">
        <v>35</v>
      </c>
      <c r="L91" s="227">
        <v>180</v>
      </c>
      <c r="M91" s="160">
        <f t="shared" si="7"/>
        <v>4500</v>
      </c>
      <c r="N91" s="228">
        <v>90</v>
      </c>
      <c r="O91" s="160">
        <f t="shared" si="8"/>
        <v>2250</v>
      </c>
      <c r="P91" s="160">
        <f t="shared" si="9"/>
        <v>6750</v>
      </c>
      <c r="Q91" s="161"/>
    </row>
    <row r="92" spans="1:17" ht="24.95" customHeight="1">
      <c r="A92" s="164"/>
      <c r="B92" s="153">
        <v>4.4000000000000004</v>
      </c>
      <c r="C92" s="211" t="s">
        <v>725</v>
      </c>
      <c r="D92" s="155"/>
      <c r="E92" s="155"/>
      <c r="F92" s="155"/>
      <c r="G92" s="156">
        <v>1</v>
      </c>
      <c r="H92" s="155">
        <f t="shared" si="5"/>
        <v>0</v>
      </c>
      <c r="I92" s="225">
        <v>1253</v>
      </c>
      <c r="J92" s="217">
        <f t="shared" si="6"/>
        <v>1253</v>
      </c>
      <c r="K92" s="158" t="s">
        <v>102</v>
      </c>
      <c r="L92" s="227">
        <v>9.35</v>
      </c>
      <c r="M92" s="160">
        <f t="shared" si="7"/>
        <v>11715.55</v>
      </c>
      <c r="N92" s="228">
        <v>6</v>
      </c>
      <c r="O92" s="160">
        <f t="shared" si="8"/>
        <v>7518</v>
      </c>
      <c r="P92" s="160">
        <f t="shared" si="9"/>
        <v>19233.55</v>
      </c>
      <c r="Q92" s="161"/>
    </row>
    <row r="93" spans="1:17" ht="24.95" customHeight="1">
      <c r="A93" s="164"/>
      <c r="B93" s="153">
        <v>4.5</v>
      </c>
      <c r="C93" s="211" t="s">
        <v>726</v>
      </c>
      <c r="D93" s="155"/>
      <c r="E93" s="155"/>
      <c r="F93" s="155"/>
      <c r="G93" s="156">
        <v>1</v>
      </c>
      <c r="H93" s="155">
        <f t="shared" si="5"/>
        <v>0</v>
      </c>
      <c r="I93" s="225">
        <v>49</v>
      </c>
      <c r="J93" s="217">
        <f t="shared" si="6"/>
        <v>49</v>
      </c>
      <c r="K93" s="158" t="s">
        <v>102</v>
      </c>
      <c r="L93" s="227">
        <v>14.9</v>
      </c>
      <c r="M93" s="160">
        <f t="shared" si="7"/>
        <v>730.1</v>
      </c>
      <c r="N93" s="228">
        <v>20</v>
      </c>
      <c r="O93" s="160">
        <f t="shared" si="8"/>
        <v>980</v>
      </c>
      <c r="P93" s="160">
        <f t="shared" si="9"/>
        <v>1710.1</v>
      </c>
      <c r="Q93" s="161"/>
    </row>
    <row r="94" spans="1:17" ht="24.95" customHeight="1">
      <c r="A94" s="164"/>
      <c r="B94" s="153">
        <v>4.5999999999999996</v>
      </c>
      <c r="C94" s="211" t="s">
        <v>727</v>
      </c>
      <c r="D94" s="155"/>
      <c r="E94" s="155"/>
      <c r="F94" s="155"/>
      <c r="G94" s="156">
        <v>14</v>
      </c>
      <c r="H94" s="155">
        <f t="shared" si="5"/>
        <v>0</v>
      </c>
      <c r="I94" s="225">
        <v>126</v>
      </c>
      <c r="J94" s="217">
        <f t="shared" si="6"/>
        <v>126</v>
      </c>
      <c r="K94" s="158" t="s">
        <v>102</v>
      </c>
      <c r="L94" s="227">
        <v>18</v>
      </c>
      <c r="M94" s="160">
        <f t="shared" si="7"/>
        <v>2268</v>
      </c>
      <c r="N94" s="228">
        <v>23</v>
      </c>
      <c r="O94" s="160">
        <f t="shared" si="8"/>
        <v>2898</v>
      </c>
      <c r="P94" s="160">
        <f t="shared" si="9"/>
        <v>5166</v>
      </c>
      <c r="Q94" s="161"/>
    </row>
    <row r="95" spans="1:17" ht="24.95" customHeight="1">
      <c r="A95" s="164"/>
      <c r="B95" s="153">
        <v>4.7</v>
      </c>
      <c r="C95" s="211" t="s">
        <v>728</v>
      </c>
      <c r="D95" s="155"/>
      <c r="E95" s="155"/>
      <c r="F95" s="155"/>
      <c r="G95" s="156">
        <v>1</v>
      </c>
      <c r="H95" s="155">
        <f t="shared" si="5"/>
        <v>0</v>
      </c>
      <c r="I95" s="225">
        <v>40</v>
      </c>
      <c r="J95" s="217">
        <f t="shared" si="6"/>
        <v>40</v>
      </c>
      <c r="K95" s="158" t="s">
        <v>102</v>
      </c>
      <c r="L95" s="227">
        <v>48</v>
      </c>
      <c r="M95" s="160">
        <f t="shared" si="7"/>
        <v>1920</v>
      </c>
      <c r="N95" s="228">
        <v>27</v>
      </c>
      <c r="O95" s="160">
        <f t="shared" si="8"/>
        <v>1080</v>
      </c>
      <c r="P95" s="160">
        <f t="shared" si="9"/>
        <v>3000</v>
      </c>
      <c r="Q95" s="161"/>
    </row>
    <row r="96" spans="1:17" ht="24.95" hidden="1" customHeight="1">
      <c r="A96" s="164"/>
      <c r="B96" s="153">
        <v>4.8</v>
      </c>
      <c r="C96" s="211" t="s">
        <v>729</v>
      </c>
      <c r="D96" s="155"/>
      <c r="E96" s="155"/>
      <c r="F96" s="155"/>
      <c r="G96" s="156"/>
      <c r="H96" s="155"/>
      <c r="I96" s="225">
        <v>0</v>
      </c>
      <c r="J96" s="158">
        <f t="shared" si="6"/>
        <v>0</v>
      </c>
      <c r="K96" s="158" t="s">
        <v>102</v>
      </c>
      <c r="L96" s="227">
        <v>88</v>
      </c>
      <c r="M96" s="160">
        <f t="shared" si="7"/>
        <v>0</v>
      </c>
      <c r="N96" s="228">
        <v>35</v>
      </c>
      <c r="O96" s="160">
        <f t="shared" si="8"/>
        <v>0</v>
      </c>
      <c r="P96" s="160">
        <f t="shared" si="9"/>
        <v>0</v>
      </c>
      <c r="Q96" s="169"/>
    </row>
    <row r="97" spans="1:17" ht="24.95" hidden="1" customHeight="1">
      <c r="A97" s="164"/>
      <c r="B97" s="153">
        <v>4.9000000000000004</v>
      </c>
      <c r="C97" s="211" t="s">
        <v>730</v>
      </c>
      <c r="D97" s="155"/>
      <c r="E97" s="155"/>
      <c r="F97" s="155"/>
      <c r="G97" s="156"/>
      <c r="H97" s="155"/>
      <c r="I97" s="225">
        <v>0</v>
      </c>
      <c r="J97" s="158">
        <f t="shared" si="6"/>
        <v>0</v>
      </c>
      <c r="K97" s="158" t="s">
        <v>102</v>
      </c>
      <c r="L97" s="227">
        <v>43</v>
      </c>
      <c r="M97" s="160">
        <f t="shared" si="7"/>
        <v>0</v>
      </c>
      <c r="N97" s="228">
        <v>30</v>
      </c>
      <c r="O97" s="160">
        <f t="shared" si="8"/>
        <v>0</v>
      </c>
      <c r="P97" s="160">
        <f t="shared" si="9"/>
        <v>0</v>
      </c>
      <c r="Q97" s="169"/>
    </row>
    <row r="98" spans="1:17" ht="24.95" customHeight="1">
      <c r="A98" s="164"/>
      <c r="B98" s="216">
        <v>4.8</v>
      </c>
      <c r="C98" s="211" t="s">
        <v>731</v>
      </c>
      <c r="D98" s="155"/>
      <c r="E98" s="155"/>
      <c r="F98" s="155"/>
      <c r="G98" s="156"/>
      <c r="H98" s="155"/>
      <c r="I98" s="225">
        <v>1</v>
      </c>
      <c r="J98" s="158">
        <f t="shared" si="6"/>
        <v>1</v>
      </c>
      <c r="K98" s="158" t="s">
        <v>180</v>
      </c>
      <c r="L98" s="226">
        <v>3000</v>
      </c>
      <c r="M98" s="160">
        <f t="shared" si="7"/>
        <v>3000</v>
      </c>
      <c r="N98" s="228">
        <v>1000</v>
      </c>
      <c r="O98" s="160">
        <f t="shared" si="8"/>
        <v>1000</v>
      </c>
      <c r="P98" s="160">
        <f t="shared" si="9"/>
        <v>4000</v>
      </c>
      <c r="Q98" s="169"/>
    </row>
    <row r="99" spans="1:17" ht="24.95" customHeight="1">
      <c r="A99" s="164"/>
      <c r="B99" s="216">
        <v>4.9000000000000004</v>
      </c>
      <c r="C99" s="210" t="s">
        <v>732</v>
      </c>
      <c r="D99" s="155"/>
      <c r="E99" s="155"/>
      <c r="F99" s="155"/>
      <c r="G99" s="156"/>
      <c r="H99" s="155"/>
      <c r="I99" s="225">
        <v>1</v>
      </c>
      <c r="J99" s="158">
        <f t="shared" si="6"/>
        <v>1</v>
      </c>
      <c r="K99" s="158" t="s">
        <v>180</v>
      </c>
      <c r="L99" s="226">
        <v>10000</v>
      </c>
      <c r="M99" s="160">
        <f t="shared" si="7"/>
        <v>10000</v>
      </c>
      <c r="N99" s="228">
        <v>0</v>
      </c>
      <c r="O99" s="160">
        <f t="shared" si="8"/>
        <v>0</v>
      </c>
      <c r="P99" s="160">
        <f t="shared" si="9"/>
        <v>10000</v>
      </c>
      <c r="Q99" s="169"/>
    </row>
    <row r="100" spans="1:17" ht="24.95" customHeight="1">
      <c r="A100" s="164"/>
      <c r="B100" s="186"/>
      <c r="C100" s="210"/>
      <c r="D100" s="155"/>
      <c r="E100" s="155"/>
      <c r="F100" s="155"/>
      <c r="G100" s="156"/>
      <c r="H100" s="155"/>
      <c r="I100" s="212"/>
      <c r="J100" s="158"/>
      <c r="K100" s="158"/>
      <c r="L100" s="224"/>
      <c r="M100" s="160"/>
      <c r="N100" s="224"/>
      <c r="O100" s="160"/>
      <c r="P100" s="160"/>
      <c r="Q100" s="169"/>
    </row>
    <row r="101" spans="1:17" ht="24.95" hidden="1" customHeight="1">
      <c r="A101" s="164"/>
      <c r="B101" s="153"/>
      <c r="C101" s="154"/>
      <c r="D101" s="155"/>
      <c r="E101" s="155"/>
      <c r="F101" s="155"/>
      <c r="G101" s="156"/>
      <c r="H101" s="155"/>
      <c r="I101" s="155"/>
      <c r="J101" s="158"/>
      <c r="K101" s="158"/>
      <c r="L101" s="159"/>
      <c r="M101" s="160"/>
      <c r="N101" s="159"/>
      <c r="O101" s="160"/>
      <c r="P101" s="160"/>
      <c r="Q101" s="169"/>
    </row>
    <row r="102" spans="1:17" ht="24.95" hidden="1" customHeight="1">
      <c r="A102" s="164"/>
      <c r="B102" s="153"/>
      <c r="C102" s="165"/>
      <c r="D102" s="155"/>
      <c r="E102" s="155"/>
      <c r="F102" s="155"/>
      <c r="G102" s="156"/>
      <c r="H102" s="155"/>
      <c r="I102" s="155"/>
      <c r="J102" s="158"/>
      <c r="K102" s="158"/>
      <c r="L102" s="159"/>
      <c r="M102" s="160"/>
      <c r="N102" s="159"/>
      <c r="O102" s="160"/>
      <c r="P102" s="160"/>
      <c r="Q102" s="169"/>
    </row>
    <row r="103" spans="1:17" ht="24.95" customHeight="1">
      <c r="A103" s="164"/>
      <c r="B103" s="153"/>
      <c r="C103" s="165"/>
      <c r="D103" s="155"/>
      <c r="E103" s="155"/>
      <c r="F103" s="155"/>
      <c r="G103" s="156"/>
      <c r="H103" s="155"/>
      <c r="I103" s="155"/>
      <c r="J103" s="158"/>
      <c r="K103" s="158"/>
      <c r="L103" s="159"/>
      <c r="M103" s="160"/>
      <c r="N103" s="159"/>
      <c r="O103" s="160"/>
      <c r="P103" s="160"/>
      <c r="Q103" s="169"/>
    </row>
    <row r="104" spans="1:17" ht="24.95" customHeight="1">
      <c r="A104" s="164"/>
      <c r="B104" s="153"/>
      <c r="C104" s="165"/>
      <c r="D104" s="155"/>
      <c r="E104" s="155"/>
      <c r="F104" s="155"/>
      <c r="G104" s="156"/>
      <c r="H104" s="155"/>
      <c r="I104" s="155"/>
      <c r="J104" s="158"/>
      <c r="K104" s="158"/>
      <c r="L104" s="159"/>
      <c r="M104" s="160"/>
      <c r="N104" s="159"/>
      <c r="O104" s="160"/>
      <c r="P104" s="160"/>
      <c r="Q104" s="169"/>
    </row>
    <row r="105" spans="1:17" ht="24.95" customHeight="1">
      <c r="A105" s="164"/>
      <c r="B105" s="153"/>
      <c r="C105" s="165"/>
      <c r="D105" s="155"/>
      <c r="E105" s="155"/>
      <c r="F105" s="155"/>
      <c r="G105" s="156"/>
      <c r="H105" s="155"/>
      <c r="I105" s="155"/>
      <c r="J105" s="158"/>
      <c r="K105" s="158"/>
      <c r="L105" s="159"/>
      <c r="M105" s="160"/>
      <c r="N105" s="159"/>
      <c r="O105" s="160"/>
      <c r="P105" s="160"/>
      <c r="Q105" s="169"/>
    </row>
    <row r="106" spans="1:17" ht="24.95" customHeight="1">
      <c r="A106" s="164"/>
      <c r="B106" s="153"/>
      <c r="C106" s="165"/>
      <c r="D106" s="155"/>
      <c r="E106" s="155"/>
      <c r="F106" s="155"/>
      <c r="G106" s="156"/>
      <c r="H106" s="155"/>
      <c r="I106" s="155"/>
      <c r="J106" s="158"/>
      <c r="K106" s="158"/>
      <c r="L106" s="159"/>
      <c r="M106" s="160"/>
      <c r="N106" s="159"/>
      <c r="O106" s="160"/>
      <c r="P106" s="160"/>
      <c r="Q106" s="169"/>
    </row>
    <row r="107" spans="1:17" ht="24.95" customHeight="1">
      <c r="A107" s="170"/>
      <c r="B107" s="171"/>
      <c r="C107" s="172" t="str">
        <f>"รวมราคา  " &amp;   A88 &amp; C88</f>
        <v>รวมราคา  4งานระบบสื่อสาร</v>
      </c>
      <c r="D107" s="173"/>
      <c r="E107" s="173"/>
      <c r="F107" s="173"/>
      <c r="G107" s="174"/>
      <c r="H107" s="173"/>
      <c r="I107" s="173"/>
      <c r="J107" s="175"/>
      <c r="K107" s="175"/>
      <c r="L107" s="176"/>
      <c r="M107" s="177">
        <f>SUM(M89:M106)</f>
        <v>148076.65000000002</v>
      </c>
      <c r="N107" s="176"/>
      <c r="O107" s="177">
        <f>SUM(O89:O106)</f>
        <v>26426</v>
      </c>
      <c r="P107" s="177">
        <f>SUM(P89:P106)</f>
        <v>174502.65</v>
      </c>
      <c r="Q107" s="178"/>
    </row>
    <row r="108" spans="1:17" ht="24.95" customHeight="1">
      <c r="A108" s="152">
        <v>5</v>
      </c>
      <c r="B108" s="153"/>
      <c r="C108" s="181" t="s">
        <v>743</v>
      </c>
      <c r="D108" s="155"/>
      <c r="E108" s="155"/>
      <c r="F108" s="155"/>
      <c r="G108" s="156"/>
      <c r="H108" s="155"/>
      <c r="I108" s="157"/>
      <c r="J108" s="158"/>
      <c r="K108" s="158"/>
      <c r="L108" s="159"/>
      <c r="M108" s="160"/>
      <c r="N108" s="159"/>
      <c r="O108" s="160"/>
      <c r="P108" s="160"/>
      <c r="Q108" s="161"/>
    </row>
    <row r="109" spans="1:17" ht="24.95" customHeight="1">
      <c r="A109" s="164">
        <v>5.0999999999999996</v>
      </c>
      <c r="B109" s="229" t="s">
        <v>744</v>
      </c>
      <c r="C109" s="211"/>
      <c r="D109" s="155"/>
      <c r="E109" s="155"/>
      <c r="F109" s="155"/>
      <c r="G109" s="156">
        <v>1</v>
      </c>
      <c r="H109" s="155">
        <f t="shared" ref="H109:H115" si="10">D109*E109*F109</f>
        <v>0</v>
      </c>
      <c r="I109" s="212">
        <v>1</v>
      </c>
      <c r="J109" s="158"/>
      <c r="K109" s="184"/>
      <c r="L109" s="228"/>
      <c r="M109" s="160"/>
      <c r="N109" s="228"/>
      <c r="O109" s="160"/>
      <c r="P109" s="160"/>
      <c r="Q109" s="161"/>
    </row>
    <row r="110" spans="1:17" ht="24.95" customHeight="1">
      <c r="A110" s="164"/>
      <c r="B110" s="153" t="s">
        <v>745</v>
      </c>
      <c r="C110" s="210" t="s">
        <v>746</v>
      </c>
      <c r="D110" s="155"/>
      <c r="E110" s="155"/>
      <c r="F110" s="155"/>
      <c r="G110" s="156">
        <v>3</v>
      </c>
      <c r="H110" s="155">
        <f t="shared" si="10"/>
        <v>0</v>
      </c>
      <c r="I110" s="212">
        <v>242</v>
      </c>
      <c r="J110" s="227">
        <v>6390</v>
      </c>
      <c r="K110" s="227" t="s">
        <v>102</v>
      </c>
      <c r="L110" s="227">
        <v>19.670000000000002</v>
      </c>
      <c r="M110" s="160">
        <f>ROUND(J110*L110,2)</f>
        <v>125691.3</v>
      </c>
      <c r="N110" s="227">
        <v>7</v>
      </c>
      <c r="O110" s="160">
        <f>ROUND(J110*N110,2)</f>
        <v>44730</v>
      </c>
      <c r="P110" s="160">
        <f t="shared" ref="P110:P115" si="11">ROUND(M110+O110,2)</f>
        <v>170421.3</v>
      </c>
      <c r="Q110" s="161"/>
    </row>
    <row r="111" spans="1:17" ht="24.95" customHeight="1">
      <c r="A111" s="164"/>
      <c r="B111" s="153" t="s">
        <v>752</v>
      </c>
      <c r="C111" s="210" t="s">
        <v>747</v>
      </c>
      <c r="D111" s="155"/>
      <c r="E111" s="155"/>
      <c r="F111" s="155"/>
      <c r="G111" s="156">
        <v>11</v>
      </c>
      <c r="H111" s="155">
        <f t="shared" si="10"/>
        <v>0</v>
      </c>
      <c r="I111" s="212">
        <v>223</v>
      </c>
      <c r="J111" s="227">
        <v>71</v>
      </c>
      <c r="K111" s="227" t="s">
        <v>181</v>
      </c>
      <c r="L111" s="227">
        <v>130</v>
      </c>
      <c r="M111" s="160">
        <f t="shared" ref="M111:M120" si="12">ROUND(J111*L111,2)</f>
        <v>9230</v>
      </c>
      <c r="N111" s="227">
        <v>110</v>
      </c>
      <c r="O111" s="160">
        <f t="shared" ref="O111:O120" si="13">ROUND(J111*N111,2)</f>
        <v>7810</v>
      </c>
      <c r="P111" s="160">
        <f t="shared" si="11"/>
        <v>17040</v>
      </c>
      <c r="Q111" s="161"/>
    </row>
    <row r="112" spans="1:17" ht="24.95" customHeight="1">
      <c r="A112" s="164"/>
      <c r="B112" s="153" t="s">
        <v>753</v>
      </c>
      <c r="C112" s="210" t="s">
        <v>748</v>
      </c>
      <c r="D112" s="155"/>
      <c r="E112" s="155"/>
      <c r="F112" s="155"/>
      <c r="G112" s="156">
        <v>1</v>
      </c>
      <c r="H112" s="155">
        <f t="shared" si="10"/>
        <v>0</v>
      </c>
      <c r="I112" s="212">
        <v>28</v>
      </c>
      <c r="J112" s="227">
        <v>5</v>
      </c>
      <c r="K112" s="227" t="s">
        <v>757</v>
      </c>
      <c r="L112" s="227">
        <v>2400</v>
      </c>
      <c r="M112" s="160">
        <f t="shared" si="12"/>
        <v>12000</v>
      </c>
      <c r="N112" s="227">
        <v>1400</v>
      </c>
      <c r="O112" s="160">
        <f t="shared" si="13"/>
        <v>7000</v>
      </c>
      <c r="P112" s="160">
        <f t="shared" si="11"/>
        <v>19000</v>
      </c>
      <c r="Q112" s="161"/>
    </row>
    <row r="113" spans="1:17" ht="24.95" customHeight="1">
      <c r="A113" s="164"/>
      <c r="B113" s="153" t="s">
        <v>754</v>
      </c>
      <c r="C113" s="210" t="s">
        <v>749</v>
      </c>
      <c r="D113" s="155"/>
      <c r="E113" s="155"/>
      <c r="F113" s="155"/>
      <c r="G113" s="156">
        <v>1</v>
      </c>
      <c r="H113" s="155">
        <f t="shared" si="10"/>
        <v>0</v>
      </c>
      <c r="I113" s="212">
        <v>1384</v>
      </c>
      <c r="J113" s="227">
        <v>10</v>
      </c>
      <c r="K113" s="227" t="s">
        <v>757</v>
      </c>
      <c r="L113" s="227">
        <v>640</v>
      </c>
      <c r="M113" s="160">
        <f t="shared" si="12"/>
        <v>6400</v>
      </c>
      <c r="N113" s="227"/>
      <c r="O113" s="160">
        <f t="shared" si="13"/>
        <v>0</v>
      </c>
      <c r="P113" s="160">
        <f t="shared" si="11"/>
        <v>6400</v>
      </c>
      <c r="Q113" s="161"/>
    </row>
    <row r="114" spans="1:17" ht="24.95" customHeight="1">
      <c r="A114" s="164"/>
      <c r="B114" s="153" t="s">
        <v>755</v>
      </c>
      <c r="C114" s="210" t="s">
        <v>750</v>
      </c>
      <c r="D114" s="155"/>
      <c r="E114" s="155"/>
      <c r="F114" s="155"/>
      <c r="G114" s="156">
        <v>14</v>
      </c>
      <c r="H114" s="155">
        <f t="shared" si="10"/>
        <v>0</v>
      </c>
      <c r="I114" s="212">
        <v>0</v>
      </c>
      <c r="J114" s="227">
        <v>71</v>
      </c>
      <c r="K114" s="227" t="s">
        <v>758</v>
      </c>
      <c r="L114" s="227">
        <v>100</v>
      </c>
      <c r="M114" s="160">
        <f t="shared" si="12"/>
        <v>7100</v>
      </c>
      <c r="N114" s="227"/>
      <c r="O114" s="160">
        <f t="shared" si="13"/>
        <v>0</v>
      </c>
      <c r="P114" s="160">
        <f t="shared" si="11"/>
        <v>7100</v>
      </c>
      <c r="Q114" s="161"/>
    </row>
    <row r="115" spans="1:17" ht="24.95" customHeight="1">
      <c r="A115" s="164"/>
      <c r="B115" s="153" t="s">
        <v>756</v>
      </c>
      <c r="C115" s="210" t="s">
        <v>751</v>
      </c>
      <c r="D115" s="155"/>
      <c r="E115" s="155"/>
      <c r="F115" s="155"/>
      <c r="G115" s="156">
        <v>1</v>
      </c>
      <c r="H115" s="155">
        <f t="shared" si="10"/>
        <v>0</v>
      </c>
      <c r="I115" s="212">
        <v>51</v>
      </c>
      <c r="J115" s="227">
        <v>71</v>
      </c>
      <c r="K115" s="227" t="s">
        <v>758</v>
      </c>
      <c r="L115" s="227">
        <v>164</v>
      </c>
      <c r="M115" s="160">
        <f t="shared" si="12"/>
        <v>11644</v>
      </c>
      <c r="N115" s="227"/>
      <c r="O115" s="160">
        <f t="shared" si="13"/>
        <v>0</v>
      </c>
      <c r="P115" s="160">
        <f t="shared" si="11"/>
        <v>11644</v>
      </c>
      <c r="Q115" s="161"/>
    </row>
    <row r="116" spans="1:17" ht="24.95" customHeight="1">
      <c r="A116" s="164">
        <v>5.2</v>
      </c>
      <c r="B116" s="229" t="s">
        <v>759</v>
      </c>
      <c r="C116" s="210"/>
      <c r="D116" s="155"/>
      <c r="E116" s="155"/>
      <c r="F116" s="155"/>
      <c r="G116" s="156"/>
      <c r="H116" s="155"/>
      <c r="I116" s="212">
        <v>51</v>
      </c>
      <c r="J116" s="227"/>
      <c r="K116" s="227"/>
      <c r="L116" s="227"/>
      <c r="M116" s="160"/>
      <c r="N116" s="228"/>
      <c r="O116" s="160"/>
      <c r="P116" s="160"/>
      <c r="Q116" s="169"/>
    </row>
    <row r="117" spans="1:17" ht="24.95" customHeight="1">
      <c r="A117" s="164"/>
      <c r="B117" s="153" t="s">
        <v>760</v>
      </c>
      <c r="C117" s="210" t="s">
        <v>764</v>
      </c>
      <c r="D117" s="155"/>
      <c r="E117" s="155"/>
      <c r="F117" s="155"/>
      <c r="G117" s="156"/>
      <c r="H117" s="155"/>
      <c r="I117" s="212">
        <v>71</v>
      </c>
      <c r="J117" s="227">
        <v>2000</v>
      </c>
      <c r="K117" s="227" t="s">
        <v>102</v>
      </c>
      <c r="L117" s="227">
        <v>37.44</v>
      </c>
      <c r="M117" s="160">
        <f t="shared" si="12"/>
        <v>74880</v>
      </c>
      <c r="N117" s="227">
        <v>24</v>
      </c>
      <c r="O117" s="160">
        <f>ROUND(J117*N117,2)</f>
        <v>48000</v>
      </c>
      <c r="P117" s="160">
        <f>ROUND(M117+O117,2)</f>
        <v>122880</v>
      </c>
      <c r="Q117" s="169"/>
    </row>
    <row r="118" spans="1:17" ht="24.95" customHeight="1">
      <c r="A118" s="164"/>
      <c r="B118" s="153" t="s">
        <v>761</v>
      </c>
      <c r="C118" s="210" t="s">
        <v>765</v>
      </c>
      <c r="D118" s="155"/>
      <c r="E118" s="155"/>
      <c r="F118" s="155"/>
      <c r="G118" s="156"/>
      <c r="H118" s="155"/>
      <c r="I118" s="212">
        <v>34</v>
      </c>
      <c r="J118" s="227">
        <v>500</v>
      </c>
      <c r="K118" s="227" t="s">
        <v>102</v>
      </c>
      <c r="L118" s="227">
        <v>25.94</v>
      </c>
      <c r="M118" s="160">
        <f t="shared" si="12"/>
        <v>12970</v>
      </c>
      <c r="N118" s="227">
        <v>22</v>
      </c>
      <c r="O118" s="160">
        <f t="shared" si="13"/>
        <v>11000</v>
      </c>
      <c r="P118" s="160">
        <f>ROUND(M118+O118,2)</f>
        <v>23970</v>
      </c>
      <c r="Q118" s="169"/>
    </row>
    <row r="119" spans="1:17" ht="24.95" customHeight="1">
      <c r="A119" s="164"/>
      <c r="B119" s="153" t="s">
        <v>762</v>
      </c>
      <c r="C119" s="210" t="s">
        <v>766</v>
      </c>
      <c r="D119" s="155"/>
      <c r="E119" s="155"/>
      <c r="F119" s="155"/>
      <c r="G119" s="156"/>
      <c r="H119" s="155"/>
      <c r="I119" s="212">
        <v>1</v>
      </c>
      <c r="J119" s="227">
        <v>1</v>
      </c>
      <c r="K119" s="227" t="s">
        <v>602</v>
      </c>
      <c r="L119" s="227">
        <f>SUM(M117:M118)*0.5</f>
        <v>43925</v>
      </c>
      <c r="M119" s="160">
        <f t="shared" si="12"/>
        <v>43925</v>
      </c>
      <c r="N119" s="227">
        <f>L119*0.3</f>
        <v>13177.5</v>
      </c>
      <c r="O119" s="160">
        <f t="shared" si="13"/>
        <v>13177.5</v>
      </c>
      <c r="P119" s="160">
        <f>ROUND(M119+O119,2)</f>
        <v>57102.5</v>
      </c>
      <c r="Q119" s="169"/>
    </row>
    <row r="120" spans="1:17" ht="24.95" customHeight="1">
      <c r="A120" s="164"/>
      <c r="B120" s="153" t="s">
        <v>763</v>
      </c>
      <c r="C120" s="210" t="s">
        <v>767</v>
      </c>
      <c r="D120" s="155"/>
      <c r="E120" s="155"/>
      <c r="F120" s="155"/>
      <c r="G120" s="156"/>
      <c r="H120" s="155"/>
      <c r="I120" s="212">
        <v>1</v>
      </c>
      <c r="J120" s="227">
        <v>1</v>
      </c>
      <c r="K120" s="227" t="s">
        <v>602</v>
      </c>
      <c r="L120" s="227">
        <f>SUM(M117:M118)*0.2</f>
        <v>17570</v>
      </c>
      <c r="M120" s="160">
        <f t="shared" si="12"/>
        <v>17570</v>
      </c>
      <c r="N120" s="227">
        <f>L120*0.3</f>
        <v>5271</v>
      </c>
      <c r="O120" s="160">
        <f t="shared" si="13"/>
        <v>5271</v>
      </c>
      <c r="P120" s="160">
        <f>ROUND(M120+O120,2)</f>
        <v>22841</v>
      </c>
      <c r="Q120" s="169"/>
    </row>
    <row r="121" spans="1:17" ht="24.95" customHeight="1">
      <c r="A121" s="164"/>
      <c r="B121" s="153"/>
      <c r="C121" s="165"/>
      <c r="D121" s="155"/>
      <c r="E121" s="155"/>
      <c r="F121" s="155"/>
      <c r="G121" s="156"/>
      <c r="H121" s="155"/>
      <c r="I121" s="155"/>
      <c r="J121" s="158"/>
      <c r="K121" s="158"/>
      <c r="L121" s="159"/>
      <c r="M121" s="160"/>
      <c r="N121" s="227"/>
      <c r="O121" s="160"/>
      <c r="P121" s="160"/>
      <c r="Q121" s="169"/>
    </row>
    <row r="122" spans="1:17" ht="24.95" customHeight="1">
      <c r="A122" s="164"/>
      <c r="B122" s="153"/>
      <c r="C122" s="165"/>
      <c r="D122" s="155"/>
      <c r="E122" s="155"/>
      <c r="F122" s="155"/>
      <c r="G122" s="156"/>
      <c r="H122" s="155"/>
      <c r="I122" s="155"/>
      <c r="J122" s="158"/>
      <c r="K122" s="158"/>
      <c r="L122" s="159"/>
      <c r="M122" s="160"/>
      <c r="N122" s="159"/>
      <c r="O122" s="160"/>
      <c r="P122" s="160"/>
      <c r="Q122" s="169"/>
    </row>
    <row r="123" spans="1:17" ht="24.95" customHeight="1">
      <c r="A123" s="164"/>
      <c r="B123" s="153"/>
      <c r="C123" s="165"/>
      <c r="D123" s="155"/>
      <c r="E123" s="155"/>
      <c r="F123" s="155"/>
      <c r="G123" s="156"/>
      <c r="H123" s="155"/>
      <c r="I123" s="155"/>
      <c r="J123" s="158"/>
      <c r="K123" s="158"/>
      <c r="L123" s="159"/>
      <c r="M123" s="160"/>
      <c r="N123" s="159"/>
      <c r="O123" s="160"/>
      <c r="P123" s="160"/>
      <c r="Q123" s="169"/>
    </row>
    <row r="124" spans="1:17" ht="24.95" customHeight="1">
      <c r="A124" s="164"/>
      <c r="B124" s="153"/>
      <c r="C124" s="165"/>
      <c r="D124" s="155"/>
      <c r="E124" s="155"/>
      <c r="F124" s="155"/>
      <c r="G124" s="156"/>
      <c r="H124" s="155"/>
      <c r="I124" s="155"/>
      <c r="J124" s="158"/>
      <c r="K124" s="158"/>
      <c r="L124" s="159"/>
      <c r="M124" s="160"/>
      <c r="N124" s="159"/>
      <c r="O124" s="160"/>
      <c r="P124" s="160"/>
      <c r="Q124" s="169"/>
    </row>
    <row r="125" spans="1:17" ht="24.95" customHeight="1">
      <c r="A125" s="164"/>
      <c r="B125" s="153"/>
      <c r="C125" s="165"/>
      <c r="D125" s="155"/>
      <c r="E125" s="155"/>
      <c r="F125" s="155"/>
      <c r="G125" s="156"/>
      <c r="H125" s="155"/>
      <c r="I125" s="155"/>
      <c r="J125" s="158"/>
      <c r="K125" s="158"/>
      <c r="L125" s="159"/>
      <c r="M125" s="160"/>
      <c r="N125" s="159"/>
      <c r="O125" s="160"/>
      <c r="P125" s="160"/>
      <c r="Q125" s="169"/>
    </row>
    <row r="126" spans="1:17" ht="24.95" customHeight="1">
      <c r="A126" s="164"/>
      <c r="B126" s="153"/>
      <c r="C126" s="165"/>
      <c r="D126" s="155"/>
      <c r="E126" s="155"/>
      <c r="F126" s="155"/>
      <c r="G126" s="156"/>
      <c r="H126" s="155"/>
      <c r="I126" s="155"/>
      <c r="J126" s="158"/>
      <c r="K126" s="158"/>
      <c r="L126" s="159"/>
      <c r="M126" s="160"/>
      <c r="N126" s="159"/>
      <c r="O126" s="160"/>
      <c r="P126" s="160"/>
      <c r="Q126" s="169"/>
    </row>
    <row r="127" spans="1:17" ht="24.95" customHeight="1">
      <c r="A127" s="170"/>
      <c r="B127" s="171"/>
      <c r="C127" s="172" t="str">
        <f>"รวมราคา  " &amp;   A109 &amp; B109</f>
        <v>รวมราคา  5.1ระบบสื่อสาร LAN</v>
      </c>
      <c r="D127" s="173"/>
      <c r="E127" s="173"/>
      <c r="F127" s="173"/>
      <c r="G127" s="174"/>
      <c r="H127" s="173"/>
      <c r="I127" s="173"/>
      <c r="J127" s="175"/>
      <c r="K127" s="175"/>
      <c r="L127" s="176"/>
      <c r="M127" s="177">
        <f>SUM(M109:M126)</f>
        <v>321410.3</v>
      </c>
      <c r="N127" s="176"/>
      <c r="O127" s="177">
        <f>SUM(O109:O126)</f>
        <v>136988.5</v>
      </c>
      <c r="P127" s="177">
        <f>SUM(P109:P126)</f>
        <v>458398.8</v>
      </c>
      <c r="Q127" s="178"/>
    </row>
    <row r="128" spans="1:17" ht="24.95" customHeight="1">
      <c r="A128" s="152">
        <v>6</v>
      </c>
      <c r="B128" s="153"/>
      <c r="C128" s="181" t="s">
        <v>743</v>
      </c>
      <c r="D128" s="155"/>
      <c r="E128" s="155"/>
      <c r="F128" s="155"/>
      <c r="G128" s="156"/>
      <c r="H128" s="155"/>
      <c r="I128" s="157"/>
      <c r="J128" s="158"/>
      <c r="K128" s="158"/>
      <c r="L128" s="159"/>
      <c r="M128" s="160"/>
      <c r="N128" s="159"/>
      <c r="O128" s="160"/>
      <c r="P128" s="160"/>
      <c r="Q128" s="161"/>
    </row>
    <row r="129" spans="1:17" ht="24.95" customHeight="1">
      <c r="A129" s="164">
        <v>6.1</v>
      </c>
      <c r="B129" s="229" t="s">
        <v>768</v>
      </c>
      <c r="C129" s="211"/>
      <c r="D129" s="155"/>
      <c r="E129" s="155"/>
      <c r="F129" s="155"/>
      <c r="G129" s="156">
        <v>1</v>
      </c>
      <c r="H129" s="155">
        <f t="shared" ref="H129:H135" si="14">D129*E129*F129</f>
        <v>0</v>
      </c>
      <c r="I129" s="212">
        <v>1</v>
      </c>
      <c r="J129" s="158"/>
      <c r="K129" s="184"/>
      <c r="L129" s="228"/>
      <c r="M129" s="160"/>
      <c r="N129" s="228"/>
      <c r="O129" s="160"/>
      <c r="P129" s="160"/>
      <c r="Q129" s="161"/>
    </row>
    <row r="130" spans="1:17" ht="24.95" customHeight="1">
      <c r="A130" s="164"/>
      <c r="B130" s="153" t="s">
        <v>769</v>
      </c>
      <c r="C130" s="165" t="s">
        <v>746</v>
      </c>
      <c r="D130" s="155"/>
      <c r="E130" s="155"/>
      <c r="F130" s="155"/>
      <c r="G130" s="156">
        <v>3</v>
      </c>
      <c r="H130" s="155">
        <f t="shared" si="14"/>
        <v>0</v>
      </c>
      <c r="I130" s="212">
        <v>242</v>
      </c>
      <c r="J130" s="160">
        <v>2160</v>
      </c>
      <c r="K130" s="160" t="s">
        <v>102</v>
      </c>
      <c r="L130" s="160">
        <v>19.670000000000002</v>
      </c>
      <c r="M130" s="160">
        <f>ROUND(J130*L130,2)</f>
        <v>42487.199999999997</v>
      </c>
      <c r="N130" s="160">
        <v>7</v>
      </c>
      <c r="O130" s="160">
        <f>ROUND(J130*N130,2)</f>
        <v>15120</v>
      </c>
      <c r="P130" s="160">
        <f>ROUND(M130+O130,2)</f>
        <v>57607.199999999997</v>
      </c>
      <c r="Q130" s="161"/>
    </row>
    <row r="131" spans="1:17" ht="24.95" customHeight="1">
      <c r="A131" s="164"/>
      <c r="B131" s="153" t="s">
        <v>770</v>
      </c>
      <c r="C131" s="165" t="s">
        <v>747</v>
      </c>
      <c r="D131" s="155"/>
      <c r="E131" s="155"/>
      <c r="F131" s="155"/>
      <c r="G131" s="156">
        <v>11</v>
      </c>
      <c r="H131" s="155">
        <f t="shared" si="14"/>
        <v>0</v>
      </c>
      <c r="I131" s="212">
        <v>223</v>
      </c>
      <c r="J131" s="160">
        <v>24</v>
      </c>
      <c r="K131" s="160" t="s">
        <v>181</v>
      </c>
      <c r="L131" s="160">
        <v>130</v>
      </c>
      <c r="M131" s="160">
        <f>ROUND(J131*L131,2)</f>
        <v>3120</v>
      </c>
      <c r="N131" s="160">
        <v>110</v>
      </c>
      <c r="O131" s="160">
        <f>ROUND(J131*N131,2)</f>
        <v>2640</v>
      </c>
      <c r="P131" s="160">
        <f>ROUND(M131+O131,2)</f>
        <v>5760</v>
      </c>
      <c r="Q131" s="161"/>
    </row>
    <row r="132" spans="1:17" ht="24.95" customHeight="1">
      <c r="A132" s="164"/>
      <c r="B132" s="153" t="s">
        <v>771</v>
      </c>
      <c r="C132" s="165" t="s">
        <v>748</v>
      </c>
      <c r="D132" s="155"/>
      <c r="E132" s="155"/>
      <c r="F132" s="155"/>
      <c r="G132" s="156">
        <v>1</v>
      </c>
      <c r="H132" s="155">
        <f t="shared" si="14"/>
        <v>0</v>
      </c>
      <c r="I132" s="212">
        <v>28</v>
      </c>
      <c r="J132" s="160">
        <v>1</v>
      </c>
      <c r="K132" s="160" t="s">
        <v>757</v>
      </c>
      <c r="L132" s="160">
        <v>2400</v>
      </c>
      <c r="M132" s="160">
        <f>ROUND(J132*L132,2)</f>
        <v>2400</v>
      </c>
      <c r="N132" s="160">
        <v>1400</v>
      </c>
      <c r="O132" s="160">
        <f>ROUND(J132*N132,2)</f>
        <v>1400</v>
      </c>
      <c r="P132" s="160">
        <f>ROUND(M132+O132,2)</f>
        <v>3800</v>
      </c>
      <c r="Q132" s="161"/>
    </row>
    <row r="133" spans="1:17" ht="24.95" customHeight="1">
      <c r="A133" s="164"/>
      <c r="B133" s="153" t="s">
        <v>772</v>
      </c>
      <c r="C133" s="165" t="s">
        <v>749</v>
      </c>
      <c r="D133" s="155"/>
      <c r="E133" s="155"/>
      <c r="F133" s="155"/>
      <c r="G133" s="156">
        <v>1</v>
      </c>
      <c r="H133" s="155">
        <f t="shared" si="14"/>
        <v>0</v>
      </c>
      <c r="I133" s="212">
        <v>1384</v>
      </c>
      <c r="J133" s="160">
        <v>1</v>
      </c>
      <c r="K133" s="160" t="s">
        <v>181</v>
      </c>
      <c r="L133" s="160">
        <v>640</v>
      </c>
      <c r="M133" s="160">
        <f>ROUND(J133*L133,2)</f>
        <v>640</v>
      </c>
      <c r="N133" s="160"/>
      <c r="O133" s="160">
        <f>ROUND(J133*N133,2)</f>
        <v>0</v>
      </c>
      <c r="P133" s="160">
        <f>ROUND(M133+O133,2)</f>
        <v>640</v>
      </c>
      <c r="Q133" s="161"/>
    </row>
    <row r="134" spans="1:17" ht="24.95" customHeight="1">
      <c r="A134" s="164"/>
      <c r="B134" s="153" t="s">
        <v>773</v>
      </c>
      <c r="C134" s="165" t="s">
        <v>750</v>
      </c>
      <c r="D134" s="155"/>
      <c r="E134" s="155"/>
      <c r="F134" s="155"/>
      <c r="G134" s="156">
        <v>14</v>
      </c>
      <c r="H134" s="155">
        <f t="shared" si="14"/>
        <v>0</v>
      </c>
      <c r="I134" s="212">
        <v>0</v>
      </c>
      <c r="J134" s="160">
        <v>24</v>
      </c>
      <c r="K134" s="160" t="s">
        <v>758</v>
      </c>
      <c r="L134" s="160">
        <v>100</v>
      </c>
      <c r="M134" s="160">
        <f>ROUND(J134*L134,2)</f>
        <v>2400</v>
      </c>
      <c r="N134" s="160"/>
      <c r="O134" s="160">
        <f>ROUND(J134*N134,2)</f>
        <v>0</v>
      </c>
      <c r="P134" s="160">
        <f>ROUND(M134+O134,2)</f>
        <v>2400</v>
      </c>
      <c r="Q134" s="161"/>
    </row>
    <row r="135" spans="1:17" ht="24.95" customHeight="1">
      <c r="A135" s="164"/>
      <c r="B135" s="153"/>
      <c r="C135" s="165"/>
      <c r="D135" s="155"/>
      <c r="E135" s="155"/>
      <c r="F135" s="155"/>
      <c r="G135" s="156">
        <v>1</v>
      </c>
      <c r="H135" s="155">
        <f t="shared" si="14"/>
        <v>0</v>
      </c>
      <c r="I135" s="212">
        <v>51</v>
      </c>
      <c r="J135" s="227"/>
      <c r="K135" s="227"/>
      <c r="L135" s="227"/>
      <c r="M135" s="160"/>
      <c r="N135" s="227"/>
      <c r="O135" s="160"/>
      <c r="P135" s="160"/>
      <c r="Q135" s="161"/>
    </row>
    <row r="136" spans="1:17" ht="24.95" customHeight="1">
      <c r="A136" s="164">
        <v>6.2</v>
      </c>
      <c r="B136" s="229" t="s">
        <v>759</v>
      </c>
      <c r="C136" s="165"/>
      <c r="D136" s="155"/>
      <c r="E136" s="155"/>
      <c r="F136" s="155"/>
      <c r="G136" s="156"/>
      <c r="H136" s="155"/>
      <c r="I136" s="212">
        <v>51</v>
      </c>
      <c r="J136" s="227"/>
      <c r="K136" s="227"/>
      <c r="L136" s="227"/>
      <c r="M136" s="160"/>
      <c r="N136" s="228"/>
      <c r="O136" s="160"/>
      <c r="P136" s="160"/>
      <c r="Q136" s="169"/>
    </row>
    <row r="137" spans="1:17" ht="24.95" customHeight="1">
      <c r="A137" s="164"/>
      <c r="B137" s="153" t="s">
        <v>774</v>
      </c>
      <c r="C137" s="165" t="s">
        <v>764</v>
      </c>
      <c r="D137" s="155"/>
      <c r="E137" s="155"/>
      <c r="F137" s="155"/>
      <c r="G137" s="156"/>
      <c r="H137" s="155"/>
      <c r="I137" s="212">
        <v>71</v>
      </c>
      <c r="J137" s="160">
        <v>500</v>
      </c>
      <c r="K137" s="160" t="s">
        <v>102</v>
      </c>
      <c r="L137" s="230">
        <v>37.44</v>
      </c>
      <c r="M137" s="160">
        <f>ROUND(J137*L137,2)</f>
        <v>18720</v>
      </c>
      <c r="N137" s="160">
        <v>24</v>
      </c>
      <c r="O137" s="160">
        <f>ROUND(J137*N137,2)</f>
        <v>12000</v>
      </c>
      <c r="P137" s="160">
        <f>ROUND(M137+O137,2)</f>
        <v>30720</v>
      </c>
      <c r="Q137" s="169"/>
    </row>
    <row r="138" spans="1:17" ht="24.95" customHeight="1">
      <c r="A138" s="164"/>
      <c r="B138" s="153" t="s">
        <v>775</v>
      </c>
      <c r="C138" s="165" t="s">
        <v>766</v>
      </c>
      <c r="D138" s="155"/>
      <c r="E138" s="155"/>
      <c r="F138" s="155"/>
      <c r="G138" s="156"/>
      <c r="H138" s="155"/>
      <c r="I138" s="212">
        <v>34</v>
      </c>
      <c r="J138" s="160">
        <v>1</v>
      </c>
      <c r="K138" s="160" t="s">
        <v>602</v>
      </c>
      <c r="L138" s="230">
        <f>SUM(M137)*0.5</f>
        <v>9360</v>
      </c>
      <c r="M138" s="160">
        <f>ROUND(J138*L138,2)</f>
        <v>9360</v>
      </c>
      <c r="N138" s="160">
        <f>L138*0.3</f>
        <v>2808</v>
      </c>
      <c r="O138" s="160">
        <f>ROUND(J138*N138,2)</f>
        <v>2808</v>
      </c>
      <c r="P138" s="160">
        <f>ROUND(M138+O138,2)</f>
        <v>12168</v>
      </c>
      <c r="Q138" s="169"/>
    </row>
    <row r="139" spans="1:17" ht="24.95" customHeight="1">
      <c r="A139" s="164"/>
      <c r="B139" s="153" t="s">
        <v>776</v>
      </c>
      <c r="C139" s="165" t="s">
        <v>767</v>
      </c>
      <c r="D139" s="155"/>
      <c r="E139" s="155"/>
      <c r="F139" s="155"/>
      <c r="G139" s="156"/>
      <c r="H139" s="155"/>
      <c r="I139" s="212">
        <v>1</v>
      </c>
      <c r="J139" s="160">
        <v>1</v>
      </c>
      <c r="K139" s="160" t="s">
        <v>602</v>
      </c>
      <c r="L139" s="230">
        <f>SUM(M137)*0.2</f>
        <v>3744</v>
      </c>
      <c r="M139" s="160">
        <f>ROUND(J139*L139,2)</f>
        <v>3744</v>
      </c>
      <c r="N139" s="160">
        <f>L139*0.3</f>
        <v>1123.2</v>
      </c>
      <c r="O139" s="160">
        <f>ROUND(J139*N139,2)</f>
        <v>1123.2</v>
      </c>
      <c r="P139" s="160">
        <f>ROUND(M139+O139,2)</f>
        <v>4867.2</v>
      </c>
      <c r="Q139" s="169"/>
    </row>
    <row r="140" spans="1:17" ht="24.95" customHeight="1">
      <c r="A140" s="164"/>
      <c r="B140" s="153"/>
      <c r="C140" s="165"/>
      <c r="D140" s="155"/>
      <c r="E140" s="155"/>
      <c r="F140" s="155"/>
      <c r="G140" s="156"/>
      <c r="H140" s="155"/>
      <c r="I140" s="212"/>
      <c r="J140" s="227"/>
      <c r="K140" s="227"/>
      <c r="L140" s="228"/>
      <c r="M140" s="160"/>
      <c r="N140" s="227"/>
      <c r="O140" s="160"/>
      <c r="P140" s="160"/>
      <c r="Q140" s="169"/>
    </row>
    <row r="141" spans="1:17" ht="24.95" customHeight="1">
      <c r="A141" s="164"/>
      <c r="B141" s="153"/>
      <c r="C141" s="165"/>
      <c r="D141" s="155"/>
      <c r="E141" s="155"/>
      <c r="F141" s="155"/>
      <c r="G141" s="156"/>
      <c r="H141" s="155"/>
      <c r="I141" s="155"/>
      <c r="J141" s="158"/>
      <c r="K141" s="158"/>
      <c r="L141" s="159"/>
      <c r="M141" s="160"/>
      <c r="N141" s="227"/>
      <c r="O141" s="160"/>
      <c r="P141" s="160"/>
      <c r="Q141" s="169"/>
    </row>
    <row r="142" spans="1:17" ht="24.95" customHeight="1">
      <c r="A142" s="164"/>
      <c r="B142" s="153"/>
      <c r="C142" s="165"/>
      <c r="D142" s="155"/>
      <c r="E142" s="155"/>
      <c r="F142" s="155"/>
      <c r="G142" s="156"/>
      <c r="H142" s="155"/>
      <c r="I142" s="155"/>
      <c r="J142" s="158"/>
      <c r="K142" s="158"/>
      <c r="L142" s="159"/>
      <c r="M142" s="160"/>
      <c r="N142" s="159"/>
      <c r="O142" s="160"/>
      <c r="P142" s="160"/>
      <c r="Q142" s="169"/>
    </row>
    <row r="143" spans="1:17" ht="24.95" customHeight="1">
      <c r="A143" s="164"/>
      <c r="B143" s="153"/>
      <c r="C143" s="165"/>
      <c r="D143" s="155"/>
      <c r="E143" s="155"/>
      <c r="F143" s="155"/>
      <c r="G143" s="156"/>
      <c r="H143" s="155"/>
      <c r="I143" s="155"/>
      <c r="J143" s="158"/>
      <c r="K143" s="158"/>
      <c r="L143" s="159"/>
      <c r="M143" s="160"/>
      <c r="N143" s="159"/>
      <c r="O143" s="160"/>
      <c r="P143" s="160"/>
      <c r="Q143" s="169"/>
    </row>
    <row r="144" spans="1:17" ht="24.95" customHeight="1">
      <c r="A144" s="164"/>
      <c r="B144" s="153"/>
      <c r="C144" s="165"/>
      <c r="D144" s="155"/>
      <c r="E144" s="155"/>
      <c r="F144" s="155"/>
      <c r="G144" s="156"/>
      <c r="H144" s="155"/>
      <c r="I144" s="155"/>
      <c r="J144" s="158"/>
      <c r="K144" s="158"/>
      <c r="L144" s="159"/>
      <c r="M144" s="160"/>
      <c r="N144" s="159"/>
      <c r="O144" s="160"/>
      <c r="P144" s="160"/>
      <c r="Q144" s="169"/>
    </row>
    <row r="145" spans="1:17" ht="24.95" customHeight="1">
      <c r="A145" s="164"/>
      <c r="B145" s="153"/>
      <c r="C145" s="165"/>
      <c r="D145" s="155"/>
      <c r="E145" s="155"/>
      <c r="F145" s="155"/>
      <c r="G145" s="156"/>
      <c r="H145" s="155"/>
      <c r="I145" s="155"/>
      <c r="J145" s="158"/>
      <c r="K145" s="158"/>
      <c r="L145" s="159"/>
      <c r="M145" s="160"/>
      <c r="N145" s="159"/>
      <c r="O145" s="160"/>
      <c r="P145" s="160"/>
      <c r="Q145" s="169"/>
    </row>
    <row r="146" spans="1:17" ht="24.95" customHeight="1">
      <c r="A146" s="164"/>
      <c r="B146" s="153"/>
      <c r="C146" s="165"/>
      <c r="D146" s="155"/>
      <c r="E146" s="155"/>
      <c r="F146" s="155"/>
      <c r="G146" s="156"/>
      <c r="H146" s="155"/>
      <c r="I146" s="155"/>
      <c r="J146" s="158"/>
      <c r="K146" s="158"/>
      <c r="L146" s="159"/>
      <c r="M146" s="160"/>
      <c r="N146" s="159"/>
      <c r="O146" s="160"/>
      <c r="P146" s="160"/>
      <c r="Q146" s="169"/>
    </row>
    <row r="147" spans="1:17" ht="24.95" customHeight="1">
      <c r="A147" s="170"/>
      <c r="B147" s="171"/>
      <c r="C147" s="172" t="str">
        <f>"รวมราคา  " &amp;   A129 &amp; B129</f>
        <v>รวมราคา  6.1ระบบกล้องวงจรปิด</v>
      </c>
      <c r="D147" s="173"/>
      <c r="E147" s="173"/>
      <c r="F147" s="173"/>
      <c r="G147" s="174"/>
      <c r="H147" s="173"/>
      <c r="I147" s="173"/>
      <c r="J147" s="175"/>
      <c r="K147" s="175"/>
      <c r="L147" s="176"/>
      <c r="M147" s="177">
        <f>SUM(M129:M146)</f>
        <v>82871.199999999997</v>
      </c>
      <c r="N147" s="176"/>
      <c r="O147" s="177">
        <f>SUM(O129:O146)</f>
        <v>35091.199999999997</v>
      </c>
      <c r="P147" s="177">
        <f>SUM(P129:P146)</f>
        <v>117962.4</v>
      </c>
      <c r="Q147" s="178"/>
    </row>
  </sheetData>
  <mergeCells count="8">
    <mergeCell ref="A1:Q1"/>
    <mergeCell ref="O6:P6"/>
    <mergeCell ref="C7:C8"/>
    <mergeCell ref="D7:H7"/>
    <mergeCell ref="J7:K7"/>
    <mergeCell ref="L7:M7"/>
    <mergeCell ref="N7:O7"/>
    <mergeCell ref="Q7:Q8"/>
  </mergeCells>
  <printOptions horizontalCentered="1"/>
  <pageMargins left="0.25" right="0.25" top="0.75" bottom="0.75" header="0.3" footer="0.3"/>
  <pageSetup paperSize="9" scale="73" fitToHeight="0" orientation="landscape" r:id="rId1"/>
  <headerFooter alignWithMargins="0">
    <oddHeader>&amp;Rแบบ ปร. 4   แผ่นที่  &amp;P   /  &amp;N   แผ่น</oddHeader>
  </headerFooter>
  <rowBreaks count="5" manualBreakCount="5">
    <brk id="28" max="16" man="1"/>
    <brk id="48" max="16" man="1"/>
    <brk id="67" max="16" man="1"/>
    <brk id="107" max="16" man="1"/>
    <brk id="127" max="16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83"/>
  <sheetViews>
    <sheetView showGridLines="0" view="pageBreakPreview" zoomScale="85" zoomScaleNormal="55" zoomScaleSheetLayoutView="85" zoomScalePageLayoutView="30" workbookViewId="0">
      <pane xSplit="1" ySplit="8" topLeftCell="B50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24.95" customHeight="1"/>
  <cols>
    <col min="1" max="1" width="6.140625" style="163" customWidth="1"/>
    <col min="2" max="2" width="5" style="188" customWidth="1"/>
    <col min="3" max="3" width="65" style="132" bestFit="1" customWidth="1"/>
    <col min="4" max="4" width="9.140625" style="189" hidden="1" customWidth="1"/>
    <col min="5" max="5" width="12.7109375" style="189" hidden="1" customWidth="1"/>
    <col min="6" max="6" width="10.28515625" style="189" hidden="1" customWidth="1"/>
    <col min="7" max="7" width="13.5703125" style="190" hidden="1" customWidth="1"/>
    <col min="8" max="8" width="12.85546875" style="189" hidden="1" customWidth="1"/>
    <col min="9" max="9" width="13.85546875" style="189" hidden="1" customWidth="1"/>
    <col min="10" max="10" width="12.42578125" style="163" customWidth="1"/>
    <col min="11" max="11" width="7.28515625" style="191" customWidth="1"/>
    <col min="12" max="12" width="12.85546875" style="163" customWidth="1"/>
    <col min="13" max="13" width="19.42578125" style="192" customWidth="1"/>
    <col min="14" max="14" width="12.85546875" style="192" customWidth="1"/>
    <col min="15" max="15" width="19.42578125" style="163" customWidth="1"/>
    <col min="16" max="16" width="22" style="192" bestFit="1" customWidth="1"/>
    <col min="17" max="17" width="21.5703125" style="163" customWidth="1"/>
    <col min="18" max="18" width="12.28515625" style="163" customWidth="1"/>
    <col min="19" max="16384" width="9.140625" style="163"/>
  </cols>
  <sheetData>
    <row r="1" spans="1:18" s="120" customFormat="1" ht="23.25" thickBot="1">
      <c r="A1" s="321" t="s">
        <v>628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8" s="120" customFormat="1" ht="22.5" customHeight="1">
      <c r="A2" s="121" t="s">
        <v>539</v>
      </c>
      <c r="B2" s="122"/>
      <c r="C2" s="123"/>
      <c r="D2" s="121"/>
      <c r="E2" s="121"/>
      <c r="F2" s="121"/>
      <c r="G2" s="121"/>
      <c r="H2" s="121"/>
      <c r="I2" s="121"/>
      <c r="J2" s="124"/>
      <c r="K2" s="125"/>
      <c r="L2" s="125"/>
      <c r="N2" s="125"/>
      <c r="O2" s="123" t="s">
        <v>549</v>
      </c>
      <c r="P2" s="123"/>
      <c r="Q2" s="126"/>
    </row>
    <row r="3" spans="1:18" s="120" customFormat="1" ht="22.5">
      <c r="A3" s="124" t="s">
        <v>648</v>
      </c>
      <c r="B3" s="127"/>
      <c r="C3" s="128"/>
      <c r="D3" s="124"/>
      <c r="E3" s="124"/>
      <c r="F3" s="124"/>
      <c r="G3" s="124"/>
      <c r="H3" s="124"/>
      <c r="I3" s="129"/>
      <c r="J3" s="124"/>
      <c r="K3" s="130"/>
      <c r="L3" s="130"/>
      <c r="M3" s="131"/>
      <c r="N3" s="132" t="s">
        <v>604</v>
      </c>
      <c r="O3" s="133"/>
      <c r="P3" s="132" t="s">
        <v>604</v>
      </c>
      <c r="Q3" s="134"/>
    </row>
    <row r="4" spans="1:18" s="120" customFormat="1" ht="22.5">
      <c r="A4" s="124" t="s">
        <v>540</v>
      </c>
      <c r="B4" s="127"/>
      <c r="C4" s="128"/>
      <c r="D4" s="124"/>
      <c r="E4" s="124"/>
      <c r="F4" s="124"/>
      <c r="G4" s="124"/>
      <c r="H4" s="124"/>
      <c r="I4" s="129"/>
      <c r="K4" s="130"/>
      <c r="L4" s="130"/>
      <c r="M4" s="131"/>
      <c r="N4" s="132" t="s">
        <v>604</v>
      </c>
      <c r="O4" s="133"/>
      <c r="P4" s="132" t="s">
        <v>604</v>
      </c>
      <c r="Q4" s="134"/>
    </row>
    <row r="5" spans="1:18" s="120" customFormat="1" ht="22.5">
      <c r="A5" s="124" t="s">
        <v>603</v>
      </c>
      <c r="B5" s="127"/>
      <c r="C5" s="128"/>
      <c r="D5" s="124"/>
      <c r="E5" s="124"/>
      <c r="F5" s="124"/>
      <c r="G5" s="124"/>
      <c r="H5" s="124"/>
      <c r="I5" s="129"/>
      <c r="J5" s="124"/>
      <c r="K5" s="130"/>
      <c r="L5" s="130"/>
      <c r="M5" s="131"/>
      <c r="N5" s="132" t="s">
        <v>604</v>
      </c>
      <c r="O5" s="133"/>
      <c r="P5" s="132" t="s">
        <v>604</v>
      </c>
      <c r="Q5" s="134"/>
    </row>
    <row r="6" spans="1:18" s="120" customFormat="1" ht="23.25" thickBot="1">
      <c r="A6" s="135" t="s">
        <v>635</v>
      </c>
      <c r="B6" s="136"/>
      <c r="C6" s="137"/>
      <c r="D6" s="135"/>
      <c r="E6" s="135"/>
      <c r="F6" s="135"/>
      <c r="G6" s="135"/>
      <c r="H6" s="135"/>
      <c r="I6" s="135"/>
      <c r="M6" s="138"/>
      <c r="N6" s="139" t="s">
        <v>541</v>
      </c>
      <c r="O6" s="338">
        <f>'แบบปร.4.1.1 โรงอาหาร'!I6</f>
        <v>0</v>
      </c>
      <c r="P6" s="338"/>
      <c r="Q6" s="140" t="s">
        <v>617</v>
      </c>
    </row>
    <row r="7" spans="1:18" s="145" customFormat="1" ht="24.95" customHeight="1" thickTop="1">
      <c r="A7" s="141" t="s">
        <v>8</v>
      </c>
      <c r="B7" s="142"/>
      <c r="C7" s="327" t="s">
        <v>0</v>
      </c>
      <c r="D7" s="339" t="s">
        <v>18</v>
      </c>
      <c r="E7" s="340"/>
      <c r="F7" s="340"/>
      <c r="G7" s="340"/>
      <c r="H7" s="341"/>
      <c r="I7" s="143"/>
      <c r="J7" s="325" t="s">
        <v>10</v>
      </c>
      <c r="K7" s="326"/>
      <c r="L7" s="342" t="s">
        <v>638</v>
      </c>
      <c r="M7" s="343"/>
      <c r="N7" s="342" t="s">
        <v>640</v>
      </c>
      <c r="O7" s="343"/>
      <c r="P7" s="193" t="s">
        <v>4</v>
      </c>
      <c r="Q7" s="323" t="s">
        <v>12</v>
      </c>
    </row>
    <row r="8" spans="1:18" s="145" customFormat="1" ht="24.95" customHeight="1" thickBot="1">
      <c r="A8" s="146" t="s">
        <v>9</v>
      </c>
      <c r="B8" s="147"/>
      <c r="C8" s="328"/>
      <c r="D8" s="148" t="s">
        <v>13</v>
      </c>
      <c r="E8" s="148" t="s">
        <v>14</v>
      </c>
      <c r="F8" s="148" t="s">
        <v>15</v>
      </c>
      <c r="G8" s="149" t="s">
        <v>1</v>
      </c>
      <c r="H8" s="148" t="s">
        <v>10</v>
      </c>
      <c r="I8" s="148" t="s">
        <v>4</v>
      </c>
      <c r="J8" s="150" t="s">
        <v>1</v>
      </c>
      <c r="K8" s="151" t="s">
        <v>2</v>
      </c>
      <c r="L8" s="194" t="s">
        <v>639</v>
      </c>
      <c r="M8" s="195" t="s">
        <v>21</v>
      </c>
      <c r="N8" s="194" t="s">
        <v>639</v>
      </c>
      <c r="O8" s="195" t="s">
        <v>21</v>
      </c>
      <c r="P8" s="194" t="s">
        <v>641</v>
      </c>
      <c r="Q8" s="324"/>
    </row>
    <row r="9" spans="1:18" ht="24.95" customHeight="1" thickTop="1">
      <c r="A9" s="152"/>
      <c r="B9" s="329" t="s">
        <v>637</v>
      </c>
      <c r="C9" s="330"/>
      <c r="D9" s="155"/>
      <c r="E9" s="155"/>
      <c r="F9" s="155"/>
      <c r="G9" s="156"/>
      <c r="H9" s="155"/>
      <c r="I9" s="157"/>
      <c r="J9" s="158"/>
      <c r="K9" s="158"/>
      <c r="L9" s="159"/>
      <c r="M9" s="160"/>
      <c r="N9" s="159"/>
      <c r="O9" s="160"/>
      <c r="P9" s="160"/>
      <c r="Q9" s="161"/>
      <c r="R9" s="162"/>
    </row>
    <row r="10" spans="1:18" ht="24.95" customHeight="1">
      <c r="A10" s="164">
        <v>1</v>
      </c>
      <c r="B10" s="331" t="s">
        <v>642</v>
      </c>
      <c r="C10" s="332"/>
      <c r="D10" s="155"/>
      <c r="E10" s="155"/>
      <c r="F10" s="155"/>
      <c r="G10" s="156"/>
      <c r="H10" s="155"/>
      <c r="I10" s="157"/>
      <c r="J10" s="166"/>
      <c r="K10" s="167"/>
      <c r="L10" s="159"/>
      <c r="M10" s="160">
        <f>M46</f>
        <v>0</v>
      </c>
      <c r="N10" s="159"/>
      <c r="O10" s="160">
        <f>O46</f>
        <v>0</v>
      </c>
      <c r="P10" s="160">
        <f>P46</f>
        <v>0</v>
      </c>
      <c r="Q10" s="161"/>
      <c r="R10" s="162"/>
    </row>
    <row r="11" spans="1:18" ht="24.95" customHeight="1">
      <c r="A11" s="164">
        <v>2</v>
      </c>
      <c r="B11" s="331" t="str">
        <f>C47</f>
        <v>งานเครื่องปรับอากาศ แบบแยกส่วน</v>
      </c>
      <c r="C11" s="332"/>
      <c r="D11" s="155"/>
      <c r="E11" s="155"/>
      <c r="F11" s="155"/>
      <c r="G11" s="156"/>
      <c r="H11" s="155"/>
      <c r="I11" s="157"/>
      <c r="J11" s="166"/>
      <c r="K11" s="167"/>
      <c r="L11" s="159"/>
      <c r="M11" s="160">
        <f>M64</f>
        <v>1112900</v>
      </c>
      <c r="N11" s="159"/>
      <c r="O11" s="160">
        <f>O64</f>
        <v>0</v>
      </c>
      <c r="P11" s="160">
        <f>P64</f>
        <v>1112900</v>
      </c>
      <c r="Q11" s="161"/>
      <c r="R11" s="162"/>
    </row>
    <row r="12" spans="1:18" ht="24.95" customHeight="1">
      <c r="A12" s="164"/>
      <c r="B12" s="153"/>
      <c r="C12" s="165"/>
      <c r="D12" s="155"/>
      <c r="E12" s="155"/>
      <c r="F12" s="155"/>
      <c r="G12" s="156"/>
      <c r="H12" s="155"/>
      <c r="I12" s="157"/>
      <c r="J12" s="158"/>
      <c r="K12" s="158"/>
      <c r="L12" s="159"/>
      <c r="M12" s="160"/>
      <c r="N12" s="159"/>
      <c r="O12" s="160"/>
      <c r="P12" s="160"/>
      <c r="Q12" s="161"/>
      <c r="R12" s="162"/>
    </row>
    <row r="13" spans="1:18" ht="24.95" customHeight="1">
      <c r="A13" s="164"/>
      <c r="B13" s="153"/>
      <c r="C13" s="165"/>
      <c r="D13" s="155"/>
      <c r="E13" s="155"/>
      <c r="F13" s="155"/>
      <c r="G13" s="156"/>
      <c r="H13" s="155"/>
      <c r="I13" s="157"/>
      <c r="J13" s="158"/>
      <c r="K13" s="158"/>
      <c r="L13" s="159"/>
      <c r="M13" s="160"/>
      <c r="N13" s="159"/>
      <c r="O13" s="160"/>
      <c r="P13" s="160"/>
      <c r="Q13" s="161"/>
      <c r="R13" s="162"/>
    </row>
    <row r="14" spans="1:18" ht="24.95" customHeight="1">
      <c r="A14" s="164"/>
      <c r="B14" s="153"/>
      <c r="C14" s="165"/>
      <c r="D14" s="155"/>
      <c r="E14" s="155"/>
      <c r="F14" s="155"/>
      <c r="G14" s="156"/>
      <c r="H14" s="155"/>
      <c r="I14" s="155"/>
      <c r="J14" s="158"/>
      <c r="K14" s="158"/>
      <c r="L14" s="159"/>
      <c r="M14" s="160"/>
      <c r="N14" s="159"/>
      <c r="O14" s="160"/>
      <c r="P14" s="160"/>
      <c r="Q14" s="169"/>
      <c r="R14" s="162"/>
    </row>
    <row r="15" spans="1:18" ht="24.95" customHeight="1">
      <c r="A15" s="164"/>
      <c r="B15" s="153"/>
      <c r="C15" s="165"/>
      <c r="D15" s="155"/>
      <c r="E15" s="155"/>
      <c r="F15" s="155"/>
      <c r="G15" s="156"/>
      <c r="H15" s="155"/>
      <c r="I15" s="155"/>
      <c r="J15" s="158"/>
      <c r="K15" s="158"/>
      <c r="L15" s="159"/>
      <c r="M15" s="160"/>
      <c r="N15" s="159"/>
      <c r="O15" s="160"/>
      <c r="P15" s="160"/>
      <c r="Q15" s="169"/>
      <c r="R15" s="162"/>
    </row>
    <row r="16" spans="1:18" ht="24.95" customHeight="1">
      <c r="A16" s="164"/>
      <c r="B16" s="153"/>
      <c r="C16" s="165"/>
      <c r="D16" s="155"/>
      <c r="E16" s="155"/>
      <c r="F16" s="155"/>
      <c r="G16" s="156"/>
      <c r="H16" s="155"/>
      <c r="I16" s="155"/>
      <c r="J16" s="158"/>
      <c r="K16" s="158"/>
      <c r="L16" s="159"/>
      <c r="M16" s="160"/>
      <c r="N16" s="159"/>
      <c r="O16" s="160"/>
      <c r="P16" s="160"/>
      <c r="Q16" s="169"/>
      <c r="R16" s="162"/>
    </row>
    <row r="17" spans="1:20" ht="24.95" customHeight="1">
      <c r="A17" s="164"/>
      <c r="B17" s="153"/>
      <c r="C17" s="165"/>
      <c r="D17" s="155"/>
      <c r="E17" s="155"/>
      <c r="F17" s="155"/>
      <c r="G17" s="156"/>
      <c r="H17" s="155"/>
      <c r="I17" s="155"/>
      <c r="J17" s="158"/>
      <c r="K17" s="158"/>
      <c r="L17" s="159"/>
      <c r="M17" s="160"/>
      <c r="N17" s="159"/>
      <c r="O17" s="160"/>
      <c r="P17" s="160"/>
      <c r="Q17" s="169"/>
      <c r="R17" s="162"/>
    </row>
    <row r="18" spans="1:20" ht="24.95" customHeight="1">
      <c r="A18" s="164"/>
      <c r="B18" s="153"/>
      <c r="C18" s="165"/>
      <c r="D18" s="155"/>
      <c r="E18" s="155"/>
      <c r="F18" s="155"/>
      <c r="G18" s="156"/>
      <c r="H18" s="155"/>
      <c r="I18" s="155"/>
      <c r="J18" s="158"/>
      <c r="K18" s="158"/>
      <c r="L18" s="159"/>
      <c r="M18" s="160"/>
      <c r="N18" s="159"/>
      <c r="O18" s="160"/>
      <c r="P18" s="160"/>
      <c r="Q18" s="169"/>
      <c r="R18" s="162"/>
    </row>
    <row r="19" spans="1:20" ht="24.95" customHeight="1">
      <c r="A19" s="164"/>
      <c r="B19" s="153"/>
      <c r="C19" s="165"/>
      <c r="D19" s="155"/>
      <c r="E19" s="155"/>
      <c r="F19" s="155"/>
      <c r="G19" s="156"/>
      <c r="H19" s="155"/>
      <c r="I19" s="155"/>
      <c r="J19" s="158"/>
      <c r="K19" s="158"/>
      <c r="L19" s="159"/>
      <c r="M19" s="160"/>
      <c r="N19" s="159"/>
      <c r="O19" s="160"/>
      <c r="P19" s="160"/>
      <c r="Q19" s="169"/>
      <c r="R19" s="162"/>
    </row>
    <row r="20" spans="1:20" ht="24.95" customHeight="1">
      <c r="A20" s="164"/>
      <c r="B20" s="153"/>
      <c r="C20" s="165"/>
      <c r="D20" s="155"/>
      <c r="E20" s="155"/>
      <c r="F20" s="155"/>
      <c r="G20" s="156"/>
      <c r="H20" s="155"/>
      <c r="I20" s="155"/>
      <c r="J20" s="158"/>
      <c r="K20" s="158"/>
      <c r="L20" s="159"/>
      <c r="M20" s="160"/>
      <c r="N20" s="159"/>
      <c r="O20" s="160"/>
      <c r="P20" s="160"/>
      <c r="Q20" s="169"/>
      <c r="R20" s="162"/>
    </row>
    <row r="21" spans="1:20" ht="24.95" customHeight="1">
      <c r="A21" s="164"/>
      <c r="B21" s="153"/>
      <c r="C21" s="165"/>
      <c r="D21" s="155"/>
      <c r="E21" s="155"/>
      <c r="F21" s="155"/>
      <c r="G21" s="156"/>
      <c r="H21" s="155"/>
      <c r="I21" s="155"/>
      <c r="J21" s="158"/>
      <c r="K21" s="158"/>
      <c r="L21" s="159"/>
      <c r="M21" s="160"/>
      <c r="N21" s="159"/>
      <c r="O21" s="160"/>
      <c r="P21" s="160"/>
      <c r="Q21" s="169"/>
      <c r="R21" s="162"/>
    </row>
    <row r="22" spans="1:20" ht="24.95" customHeight="1">
      <c r="A22" s="164"/>
      <c r="B22" s="153"/>
      <c r="C22" s="165"/>
      <c r="D22" s="155"/>
      <c r="E22" s="155"/>
      <c r="F22" s="155"/>
      <c r="G22" s="156"/>
      <c r="H22" s="155"/>
      <c r="I22" s="155"/>
      <c r="J22" s="158"/>
      <c r="K22" s="158"/>
      <c r="L22" s="159"/>
      <c r="M22" s="160"/>
      <c r="N22" s="159"/>
      <c r="O22" s="160"/>
      <c r="P22" s="160"/>
      <c r="Q22" s="169"/>
      <c r="R22" s="162"/>
    </row>
    <row r="23" spans="1:20" ht="24.95" customHeight="1">
      <c r="A23" s="164"/>
      <c r="B23" s="153"/>
      <c r="C23" s="165"/>
      <c r="D23" s="155"/>
      <c r="E23" s="155"/>
      <c r="F23" s="155"/>
      <c r="G23" s="156"/>
      <c r="H23" s="155"/>
      <c r="I23" s="155"/>
      <c r="J23" s="158"/>
      <c r="K23" s="158"/>
      <c r="L23" s="159"/>
      <c r="M23" s="160"/>
      <c r="N23" s="159"/>
      <c r="O23" s="160"/>
      <c r="P23" s="160"/>
      <c r="Q23" s="169"/>
      <c r="R23" s="162"/>
    </row>
    <row r="24" spans="1:20" ht="24.95" customHeight="1">
      <c r="A24" s="164"/>
      <c r="B24" s="153"/>
      <c r="C24" s="165"/>
      <c r="D24" s="155"/>
      <c r="E24" s="155"/>
      <c r="F24" s="155"/>
      <c r="G24" s="156"/>
      <c r="H24" s="155"/>
      <c r="I24" s="155"/>
      <c r="J24" s="158"/>
      <c r="K24" s="158"/>
      <c r="L24" s="159"/>
      <c r="M24" s="160"/>
      <c r="N24" s="159"/>
      <c r="O24" s="160"/>
      <c r="P24" s="160"/>
      <c r="Q24" s="169"/>
      <c r="R24" s="162"/>
    </row>
    <row r="25" spans="1:20" ht="24.95" customHeight="1">
      <c r="A25" s="164"/>
      <c r="B25" s="153"/>
      <c r="C25" s="165"/>
      <c r="D25" s="155"/>
      <c r="E25" s="155"/>
      <c r="F25" s="155"/>
      <c r="G25" s="156"/>
      <c r="H25" s="155"/>
      <c r="I25" s="155"/>
      <c r="J25" s="158"/>
      <c r="K25" s="158"/>
      <c r="L25" s="159"/>
      <c r="M25" s="160"/>
      <c r="N25" s="159"/>
      <c r="O25" s="160"/>
      <c r="P25" s="160"/>
      <c r="Q25" s="169"/>
      <c r="R25" s="162"/>
    </row>
    <row r="26" spans="1:20" ht="24.95" customHeight="1">
      <c r="A26" s="164"/>
      <c r="B26" s="153"/>
      <c r="C26" s="165"/>
      <c r="D26" s="155"/>
      <c r="E26" s="155"/>
      <c r="F26" s="155"/>
      <c r="G26" s="156"/>
      <c r="H26" s="155"/>
      <c r="I26" s="155"/>
      <c r="J26" s="158"/>
      <c r="K26" s="158"/>
      <c r="L26" s="159"/>
      <c r="M26" s="160"/>
      <c r="N26" s="159"/>
      <c r="O26" s="160"/>
      <c r="P26" s="160"/>
      <c r="Q26" s="169"/>
      <c r="R26" s="162"/>
    </row>
    <row r="27" spans="1:20" ht="24.95" customHeight="1">
      <c r="A27" s="170"/>
      <c r="B27" s="171"/>
      <c r="C27" s="172" t="str">
        <f>"รวมราคา  " &amp;   A9 &amp; B9</f>
        <v>รวมราคา  หมวดงานครุภัณฑ์ติดตั้ง</v>
      </c>
      <c r="D27" s="173"/>
      <c r="E27" s="173"/>
      <c r="F27" s="173"/>
      <c r="G27" s="174"/>
      <c r="H27" s="173"/>
      <c r="I27" s="173"/>
      <c r="J27" s="175"/>
      <c r="K27" s="175"/>
      <c r="L27" s="176"/>
      <c r="M27" s="177">
        <f>SUM(M10:M25)</f>
        <v>1112900</v>
      </c>
      <c r="N27" s="176"/>
      <c r="O27" s="177">
        <f>SUM(O10:O25)</f>
        <v>0</v>
      </c>
      <c r="P27" s="177">
        <f>ROUND(M27+O27,2)</f>
        <v>1112900</v>
      </c>
      <c r="Q27" s="178"/>
      <c r="R27" s="162"/>
    </row>
    <row r="28" spans="1:20" ht="24.95" customHeight="1">
      <c r="A28" s="152">
        <v>1</v>
      </c>
      <c r="B28" s="153"/>
      <c r="C28" s="154" t="s">
        <v>642</v>
      </c>
      <c r="D28" s="155"/>
      <c r="E28" s="155"/>
      <c r="F28" s="155"/>
      <c r="G28" s="156"/>
      <c r="H28" s="155"/>
      <c r="I28" s="157"/>
      <c r="J28" s="158"/>
      <c r="K28" s="158"/>
      <c r="L28" s="159"/>
      <c r="M28" s="160"/>
      <c r="N28" s="159"/>
      <c r="O28" s="160"/>
      <c r="P28" s="160"/>
      <c r="Q28" s="161"/>
      <c r="R28" s="162"/>
    </row>
    <row r="29" spans="1:20" ht="24.95" customHeight="1">
      <c r="A29" s="164"/>
      <c r="B29" s="153">
        <v>1.1000000000000001</v>
      </c>
      <c r="C29" s="165" t="s">
        <v>643</v>
      </c>
      <c r="D29" s="155"/>
      <c r="E29" s="155"/>
      <c r="F29" s="155"/>
      <c r="G29" s="156"/>
      <c r="H29" s="155"/>
      <c r="I29" s="157"/>
      <c r="J29" s="158">
        <v>0</v>
      </c>
      <c r="K29" s="158" t="s">
        <v>647</v>
      </c>
      <c r="L29" s="159">
        <f>'แบบปร.4.2 ครุภัณฑ์ สำนักงาน'!F29</f>
        <v>0</v>
      </c>
      <c r="M29" s="160">
        <f>ROUND(J29*L29,2)</f>
        <v>0</v>
      </c>
      <c r="N29" s="159">
        <v>0</v>
      </c>
      <c r="O29" s="160">
        <f>ROUND(J29*N29,2)</f>
        <v>0</v>
      </c>
      <c r="P29" s="160">
        <f>ROUND(M29+O29,2)</f>
        <v>0</v>
      </c>
      <c r="Q29" s="161" t="s">
        <v>625</v>
      </c>
      <c r="R29" s="162"/>
      <c r="S29" s="163">
        <v>250</v>
      </c>
      <c r="T29" s="163">
        <f>S29*0.3</f>
        <v>75</v>
      </c>
    </row>
    <row r="30" spans="1:20" ht="24.95" customHeight="1">
      <c r="A30" s="164"/>
      <c r="B30" s="153">
        <v>1.2</v>
      </c>
      <c r="C30" s="165" t="s">
        <v>644</v>
      </c>
      <c r="D30" s="155"/>
      <c r="E30" s="155"/>
      <c r="F30" s="155"/>
      <c r="G30" s="156"/>
      <c r="H30" s="155"/>
      <c r="I30" s="157"/>
      <c r="J30" s="158">
        <v>4</v>
      </c>
      <c r="K30" s="158" t="s">
        <v>647</v>
      </c>
      <c r="L30" s="159">
        <f>'แบบปร.4.2 ครุภัณฑ์ สำนักงาน'!F30</f>
        <v>0</v>
      </c>
      <c r="M30" s="160">
        <f>ROUND(J30*L30,2)</f>
        <v>0</v>
      </c>
      <c r="N30" s="159">
        <v>0</v>
      </c>
      <c r="O30" s="160">
        <f>ROUND(J30*N30,2)</f>
        <v>0</v>
      </c>
      <c r="P30" s="160">
        <f>ROUND(M30+O30,2)</f>
        <v>0</v>
      </c>
      <c r="Q30" s="161" t="s">
        <v>625</v>
      </c>
      <c r="R30" s="162"/>
    </row>
    <row r="31" spans="1:20" ht="24.95" customHeight="1">
      <c r="A31" s="164"/>
      <c r="B31" s="153">
        <v>1.3</v>
      </c>
      <c r="C31" s="165" t="s">
        <v>645</v>
      </c>
      <c r="D31" s="155"/>
      <c r="E31" s="155"/>
      <c r="F31" s="155"/>
      <c r="G31" s="156"/>
      <c r="H31" s="179"/>
      <c r="I31" s="180"/>
      <c r="J31" s="158">
        <f>7+5</f>
        <v>12</v>
      </c>
      <c r="K31" s="158" t="s">
        <v>647</v>
      </c>
      <c r="L31" s="159">
        <f>'แบบปร.4.2 ครุภัณฑ์ สำนักงาน'!F31</f>
        <v>0</v>
      </c>
      <c r="M31" s="160">
        <f>ROUND(J31*L31,2)</f>
        <v>0</v>
      </c>
      <c r="N31" s="159">
        <v>0</v>
      </c>
      <c r="O31" s="160">
        <f>ROUND(J31*N31,2)</f>
        <v>0</v>
      </c>
      <c r="P31" s="160">
        <f>ROUND(M31+O31,2)</f>
        <v>0</v>
      </c>
      <c r="Q31" s="161" t="s">
        <v>625</v>
      </c>
      <c r="R31" s="162"/>
    </row>
    <row r="32" spans="1:20" ht="24.95" customHeight="1">
      <c r="A32" s="164"/>
      <c r="B32" s="153">
        <v>1.4</v>
      </c>
      <c r="C32" s="165" t="s">
        <v>646</v>
      </c>
      <c r="D32" s="155"/>
      <c r="E32" s="155"/>
      <c r="F32" s="155"/>
      <c r="G32" s="156"/>
      <c r="H32" s="155"/>
      <c r="I32" s="155"/>
      <c r="J32" s="158">
        <f>8+50</f>
        <v>58</v>
      </c>
      <c r="K32" s="158" t="s">
        <v>647</v>
      </c>
      <c r="L32" s="159">
        <f>'แบบปร.4.2 ครุภัณฑ์ สำนักงาน'!F32</f>
        <v>0</v>
      </c>
      <c r="M32" s="160">
        <f>ROUND(J32*L32,2)</f>
        <v>0</v>
      </c>
      <c r="N32" s="159">
        <v>0</v>
      </c>
      <c r="O32" s="160">
        <f>ROUND(J32*N32,2)</f>
        <v>0</v>
      </c>
      <c r="P32" s="160">
        <f>ROUND(M32+O32,2)</f>
        <v>0</v>
      </c>
      <c r="Q32" s="161" t="s">
        <v>625</v>
      </c>
      <c r="R32" s="162"/>
    </row>
    <row r="33" spans="1:18" ht="24.95" customHeight="1">
      <c r="A33" s="164"/>
      <c r="B33" s="153"/>
      <c r="C33" s="165"/>
      <c r="D33" s="155"/>
      <c r="E33" s="155"/>
      <c r="F33" s="155"/>
      <c r="G33" s="156"/>
      <c r="H33" s="155"/>
      <c r="I33" s="155"/>
      <c r="J33" s="158"/>
      <c r="K33" s="158"/>
      <c r="L33" s="159"/>
      <c r="M33" s="160"/>
      <c r="N33" s="159"/>
      <c r="O33" s="160"/>
      <c r="P33" s="160"/>
      <c r="Q33" s="169"/>
      <c r="R33" s="162"/>
    </row>
    <row r="34" spans="1:18" ht="24.95" customHeight="1">
      <c r="A34" s="164"/>
      <c r="B34" s="153"/>
      <c r="C34" s="165"/>
      <c r="D34" s="155"/>
      <c r="E34" s="155"/>
      <c r="F34" s="155"/>
      <c r="G34" s="156"/>
      <c r="H34" s="155"/>
      <c r="I34" s="155"/>
      <c r="J34" s="158"/>
      <c r="K34" s="158"/>
      <c r="L34" s="159"/>
      <c r="M34" s="160"/>
      <c r="N34" s="159"/>
      <c r="O34" s="160"/>
      <c r="P34" s="160"/>
      <c r="Q34" s="169"/>
      <c r="R34" s="162"/>
    </row>
    <row r="35" spans="1:18" ht="24.95" customHeight="1">
      <c r="A35" s="164"/>
      <c r="B35" s="153"/>
      <c r="C35" s="165"/>
      <c r="D35" s="155"/>
      <c r="E35" s="155"/>
      <c r="F35" s="155"/>
      <c r="G35" s="156"/>
      <c r="H35" s="155"/>
      <c r="I35" s="155"/>
      <c r="J35" s="158"/>
      <c r="K35" s="158"/>
      <c r="L35" s="159"/>
      <c r="M35" s="160"/>
      <c r="N35" s="159"/>
      <c r="O35" s="160"/>
      <c r="P35" s="160"/>
      <c r="Q35" s="169"/>
      <c r="R35" s="162"/>
    </row>
    <row r="36" spans="1:18" ht="24.95" customHeight="1">
      <c r="A36" s="164"/>
      <c r="B36" s="153"/>
      <c r="C36" s="165"/>
      <c r="D36" s="155"/>
      <c r="E36" s="155"/>
      <c r="F36" s="155"/>
      <c r="G36" s="156"/>
      <c r="H36" s="155"/>
      <c r="I36" s="155"/>
      <c r="J36" s="158"/>
      <c r="K36" s="158"/>
      <c r="L36" s="159"/>
      <c r="M36" s="160"/>
      <c r="N36" s="159"/>
      <c r="O36" s="160"/>
      <c r="P36" s="160"/>
      <c r="Q36" s="169"/>
      <c r="R36" s="162"/>
    </row>
    <row r="37" spans="1:18" ht="24.95" customHeight="1">
      <c r="A37" s="164"/>
      <c r="B37" s="153"/>
      <c r="C37" s="165"/>
      <c r="D37" s="155"/>
      <c r="E37" s="155"/>
      <c r="F37" s="155"/>
      <c r="G37" s="156"/>
      <c r="H37" s="155"/>
      <c r="I37" s="155"/>
      <c r="J37" s="158"/>
      <c r="K37" s="158"/>
      <c r="L37" s="159"/>
      <c r="M37" s="160"/>
      <c r="N37" s="159"/>
      <c r="O37" s="160"/>
      <c r="P37" s="160"/>
      <c r="Q37" s="169"/>
      <c r="R37" s="162"/>
    </row>
    <row r="38" spans="1:18" ht="24.95" customHeight="1">
      <c r="A38" s="164"/>
      <c r="B38" s="153"/>
      <c r="C38" s="165"/>
      <c r="D38" s="155"/>
      <c r="E38" s="155"/>
      <c r="F38" s="155"/>
      <c r="G38" s="156"/>
      <c r="H38" s="155"/>
      <c r="I38" s="155"/>
      <c r="J38" s="158"/>
      <c r="K38" s="158"/>
      <c r="L38" s="159"/>
      <c r="M38" s="160"/>
      <c r="N38" s="159"/>
      <c r="O38" s="160"/>
      <c r="P38" s="160"/>
      <c r="Q38" s="169"/>
      <c r="R38" s="162"/>
    </row>
    <row r="39" spans="1:18" ht="24.95" customHeight="1">
      <c r="A39" s="164"/>
      <c r="B39" s="153"/>
      <c r="C39" s="165"/>
      <c r="D39" s="155"/>
      <c r="E39" s="155"/>
      <c r="F39" s="155"/>
      <c r="G39" s="156"/>
      <c r="H39" s="155"/>
      <c r="I39" s="155"/>
      <c r="J39" s="158"/>
      <c r="K39" s="158"/>
      <c r="L39" s="159"/>
      <c r="M39" s="160"/>
      <c r="N39" s="159"/>
      <c r="O39" s="160"/>
      <c r="P39" s="160"/>
      <c r="Q39" s="169"/>
      <c r="R39" s="162"/>
    </row>
    <row r="40" spans="1:18" ht="24.95" customHeight="1">
      <c r="A40" s="164"/>
      <c r="B40" s="153"/>
      <c r="C40" s="165"/>
      <c r="D40" s="155"/>
      <c r="E40" s="155"/>
      <c r="F40" s="155"/>
      <c r="G40" s="156"/>
      <c r="H40" s="155"/>
      <c r="I40" s="155"/>
      <c r="J40" s="158"/>
      <c r="K40" s="158"/>
      <c r="L40" s="159"/>
      <c r="M40" s="160"/>
      <c r="N40" s="159"/>
      <c r="O40" s="160"/>
      <c r="P40" s="160"/>
      <c r="Q40" s="169"/>
      <c r="R40" s="162"/>
    </row>
    <row r="41" spans="1:18" ht="24.95" customHeight="1">
      <c r="A41" s="164"/>
      <c r="B41" s="153"/>
      <c r="C41" s="165"/>
      <c r="D41" s="155"/>
      <c r="E41" s="155"/>
      <c r="F41" s="155"/>
      <c r="G41" s="156"/>
      <c r="H41" s="155"/>
      <c r="I41" s="155"/>
      <c r="J41" s="158"/>
      <c r="K41" s="158"/>
      <c r="L41" s="159"/>
      <c r="M41" s="160"/>
      <c r="N41" s="159"/>
      <c r="O41" s="160"/>
      <c r="P41" s="160"/>
      <c r="Q41" s="169"/>
      <c r="R41" s="162"/>
    </row>
    <row r="42" spans="1:18" ht="24.95" customHeight="1">
      <c r="A42" s="164"/>
      <c r="B42" s="153"/>
      <c r="C42" s="165"/>
      <c r="D42" s="155"/>
      <c r="E42" s="155"/>
      <c r="F42" s="155"/>
      <c r="G42" s="156"/>
      <c r="H42" s="155"/>
      <c r="I42" s="155"/>
      <c r="J42" s="158"/>
      <c r="K42" s="158"/>
      <c r="L42" s="159"/>
      <c r="M42" s="160"/>
      <c r="N42" s="159"/>
      <c r="O42" s="160"/>
      <c r="P42" s="160"/>
      <c r="Q42" s="169"/>
      <c r="R42" s="162"/>
    </row>
    <row r="43" spans="1:18" ht="24.95" customHeight="1">
      <c r="A43" s="164"/>
      <c r="B43" s="153"/>
      <c r="C43" s="165"/>
      <c r="D43" s="155"/>
      <c r="E43" s="155"/>
      <c r="F43" s="155"/>
      <c r="G43" s="156"/>
      <c r="H43" s="155"/>
      <c r="I43" s="155"/>
      <c r="J43" s="158"/>
      <c r="K43" s="158"/>
      <c r="L43" s="159"/>
      <c r="M43" s="160"/>
      <c r="N43" s="159"/>
      <c r="O43" s="160"/>
      <c r="P43" s="160"/>
      <c r="Q43" s="169"/>
      <c r="R43" s="162"/>
    </row>
    <row r="44" spans="1:18" ht="24.95" customHeight="1">
      <c r="A44" s="164"/>
      <c r="B44" s="153"/>
      <c r="C44" s="165"/>
      <c r="D44" s="155"/>
      <c r="E44" s="155"/>
      <c r="F44" s="155"/>
      <c r="G44" s="156"/>
      <c r="H44" s="155"/>
      <c r="I44" s="155"/>
      <c r="J44" s="158"/>
      <c r="K44" s="158"/>
      <c r="L44" s="159"/>
      <c r="M44" s="160"/>
      <c r="N44" s="159"/>
      <c r="O44" s="160"/>
      <c r="P44" s="160"/>
      <c r="Q44" s="169"/>
      <c r="R44" s="162"/>
    </row>
    <row r="45" spans="1:18" ht="24.95" customHeight="1">
      <c r="A45" s="164"/>
      <c r="B45" s="153"/>
      <c r="C45" s="165"/>
      <c r="D45" s="155"/>
      <c r="E45" s="155"/>
      <c r="F45" s="155"/>
      <c r="G45" s="156"/>
      <c r="H45" s="155"/>
      <c r="I45" s="155"/>
      <c r="J45" s="158"/>
      <c r="K45" s="158"/>
      <c r="L45" s="159"/>
      <c r="M45" s="160"/>
      <c r="N45" s="159"/>
      <c r="O45" s="160"/>
      <c r="P45" s="160"/>
      <c r="Q45" s="169"/>
      <c r="R45" s="162"/>
    </row>
    <row r="46" spans="1:18" ht="24.95" customHeight="1">
      <c r="A46" s="170"/>
      <c r="B46" s="171"/>
      <c r="C46" s="172" t="str">
        <f>"รวมราคา  " &amp;   A28 &amp; C28</f>
        <v xml:space="preserve">รวมราคา  1 งานครุภัณฑ์ฉากกั้นพาร์ติชั่นครึ่งกระจกใส สูง 1.20 </v>
      </c>
      <c r="D46" s="173"/>
      <c r="E46" s="173"/>
      <c r="F46" s="173"/>
      <c r="G46" s="174"/>
      <c r="H46" s="173"/>
      <c r="I46" s="173"/>
      <c r="J46" s="175"/>
      <c r="K46" s="175"/>
      <c r="L46" s="176"/>
      <c r="M46" s="177">
        <f>SUM(M29:M45)</f>
        <v>0</v>
      </c>
      <c r="N46" s="176"/>
      <c r="O46" s="177">
        <f>SUM(O29:O44)</f>
        <v>0</v>
      </c>
      <c r="P46" s="177">
        <f>SUM(P29:P45)</f>
        <v>0</v>
      </c>
      <c r="Q46" s="178"/>
      <c r="R46" s="162"/>
    </row>
    <row r="47" spans="1:18" ht="24.95" customHeight="1">
      <c r="A47" s="152">
        <v>3</v>
      </c>
      <c r="B47" s="153"/>
      <c r="C47" s="154" t="s">
        <v>703</v>
      </c>
      <c r="D47" s="155"/>
      <c r="E47" s="155"/>
      <c r="F47" s="155"/>
      <c r="G47" s="156"/>
      <c r="H47" s="155"/>
      <c r="I47" s="157"/>
      <c r="J47" s="158"/>
      <c r="K47" s="158"/>
      <c r="L47" s="159"/>
      <c r="M47" s="160"/>
      <c r="N47" s="159"/>
      <c r="O47" s="160"/>
      <c r="P47" s="160"/>
      <c r="Q47" s="161"/>
    </row>
    <row r="48" spans="1:18" ht="24.95" customHeight="1">
      <c r="A48" s="164"/>
      <c r="B48" s="153">
        <v>3.1</v>
      </c>
      <c r="C48" s="165" t="s">
        <v>702</v>
      </c>
      <c r="D48" s="155"/>
      <c r="E48" s="155"/>
      <c r="F48" s="155"/>
      <c r="G48" s="156"/>
      <c r="H48" s="155"/>
      <c r="I48" s="157"/>
      <c r="J48" s="158">
        <v>31</v>
      </c>
      <c r="K48" s="158" t="s">
        <v>35</v>
      </c>
      <c r="L48" s="159">
        <v>35900</v>
      </c>
      <c r="M48" s="160">
        <f>ROUND(J48*L48,2)</f>
        <v>1112900</v>
      </c>
      <c r="N48" s="159">
        <v>0</v>
      </c>
      <c r="O48" s="160">
        <f>ROUND(J48*N48,2)</f>
        <v>0</v>
      </c>
      <c r="P48" s="160">
        <f>ROUND(M48+O48,2)</f>
        <v>1112900</v>
      </c>
      <c r="Q48" s="161" t="s">
        <v>625</v>
      </c>
    </row>
    <row r="49" spans="1:17" ht="24.95" customHeight="1">
      <c r="A49" s="164"/>
      <c r="B49" s="153"/>
      <c r="C49" s="165"/>
      <c r="D49" s="155"/>
      <c r="E49" s="155"/>
      <c r="F49" s="155"/>
      <c r="G49" s="156"/>
      <c r="H49" s="155"/>
      <c r="I49" s="157"/>
      <c r="J49" s="158"/>
      <c r="K49" s="158"/>
      <c r="L49" s="159"/>
      <c r="M49" s="160"/>
      <c r="N49" s="159"/>
      <c r="O49" s="160"/>
      <c r="P49" s="160"/>
      <c r="Q49" s="161"/>
    </row>
    <row r="50" spans="1:17" ht="24.95" customHeight="1">
      <c r="A50" s="164"/>
      <c r="B50" s="153"/>
      <c r="C50" s="165"/>
      <c r="D50" s="155"/>
      <c r="E50" s="155"/>
      <c r="F50" s="155"/>
      <c r="G50" s="156"/>
      <c r="H50" s="179"/>
      <c r="I50" s="180"/>
      <c r="J50" s="158"/>
      <c r="K50" s="158"/>
      <c r="L50" s="159"/>
      <c r="M50" s="160"/>
      <c r="N50" s="159"/>
      <c r="O50" s="160"/>
      <c r="P50" s="160"/>
      <c r="Q50" s="161"/>
    </row>
    <row r="51" spans="1:17" ht="24.95" customHeight="1">
      <c r="A51" s="164"/>
      <c r="B51" s="153"/>
      <c r="C51" s="165"/>
      <c r="D51" s="155"/>
      <c r="E51" s="155"/>
      <c r="F51" s="155"/>
      <c r="G51" s="156"/>
      <c r="H51" s="155"/>
      <c r="I51" s="155"/>
      <c r="J51" s="158"/>
      <c r="K51" s="158"/>
      <c r="L51" s="159"/>
      <c r="M51" s="160"/>
      <c r="N51" s="159"/>
      <c r="O51" s="160"/>
      <c r="P51" s="160"/>
      <c r="Q51" s="161"/>
    </row>
    <row r="52" spans="1:17" ht="24.95" customHeight="1">
      <c r="A52" s="164"/>
      <c r="B52" s="153"/>
      <c r="C52" s="165"/>
      <c r="D52" s="155"/>
      <c r="E52" s="155"/>
      <c r="F52" s="155"/>
      <c r="G52" s="156"/>
      <c r="H52" s="155"/>
      <c r="I52" s="155"/>
      <c r="J52" s="158"/>
      <c r="K52" s="158"/>
      <c r="L52" s="159"/>
      <c r="M52" s="160"/>
      <c r="N52" s="159"/>
      <c r="O52" s="160"/>
      <c r="P52" s="160"/>
      <c r="Q52" s="169"/>
    </row>
    <row r="53" spans="1:17" ht="24.95" customHeight="1">
      <c r="A53" s="164"/>
      <c r="B53" s="153"/>
      <c r="C53" s="165"/>
      <c r="D53" s="155"/>
      <c r="E53" s="155"/>
      <c r="F53" s="155"/>
      <c r="G53" s="156"/>
      <c r="H53" s="155"/>
      <c r="I53" s="155"/>
      <c r="J53" s="158"/>
      <c r="K53" s="158"/>
      <c r="L53" s="159"/>
      <c r="M53" s="160"/>
      <c r="N53" s="159"/>
      <c r="O53" s="160"/>
      <c r="P53" s="160"/>
      <c r="Q53" s="169"/>
    </row>
    <row r="54" spans="1:17" ht="24.95" customHeight="1">
      <c r="A54" s="164"/>
      <c r="B54" s="153"/>
      <c r="C54" s="165"/>
      <c r="D54" s="155"/>
      <c r="E54" s="155"/>
      <c r="F54" s="155"/>
      <c r="G54" s="156"/>
      <c r="H54" s="155"/>
      <c r="I54" s="155"/>
      <c r="J54" s="158"/>
      <c r="K54" s="158"/>
      <c r="L54" s="159"/>
      <c r="M54" s="160"/>
      <c r="N54" s="159"/>
      <c r="O54" s="160"/>
      <c r="P54" s="160"/>
      <c r="Q54" s="169"/>
    </row>
    <row r="55" spans="1:17" ht="24.95" customHeight="1">
      <c r="A55" s="164"/>
      <c r="B55" s="153"/>
      <c r="C55" s="165"/>
      <c r="D55" s="155"/>
      <c r="E55" s="155"/>
      <c r="F55" s="155"/>
      <c r="G55" s="156"/>
      <c r="H55" s="155"/>
      <c r="I55" s="155"/>
      <c r="J55" s="158"/>
      <c r="K55" s="158"/>
      <c r="L55" s="159"/>
      <c r="M55" s="160"/>
      <c r="N55" s="159"/>
      <c r="O55" s="160"/>
      <c r="P55" s="160"/>
      <c r="Q55" s="169"/>
    </row>
    <row r="56" spans="1:17" ht="24.95" customHeight="1">
      <c r="A56" s="164"/>
      <c r="B56" s="153"/>
      <c r="C56" s="165"/>
      <c r="D56" s="155"/>
      <c r="E56" s="155"/>
      <c r="F56" s="155"/>
      <c r="G56" s="156"/>
      <c r="H56" s="155"/>
      <c r="I56" s="155"/>
      <c r="J56" s="158"/>
      <c r="K56" s="158"/>
      <c r="L56" s="159"/>
      <c r="M56" s="160"/>
      <c r="N56" s="159"/>
      <c r="O56" s="160"/>
      <c r="P56" s="160"/>
      <c r="Q56" s="169"/>
    </row>
    <row r="57" spans="1:17" ht="24.95" customHeight="1">
      <c r="A57" s="164"/>
      <c r="B57" s="153"/>
      <c r="C57" s="165"/>
      <c r="D57" s="155"/>
      <c r="E57" s="155"/>
      <c r="F57" s="155"/>
      <c r="G57" s="156"/>
      <c r="H57" s="155"/>
      <c r="I57" s="155"/>
      <c r="J57" s="158"/>
      <c r="K57" s="158"/>
      <c r="L57" s="159"/>
      <c r="M57" s="160"/>
      <c r="N57" s="159"/>
      <c r="O57" s="160"/>
      <c r="P57" s="160"/>
      <c r="Q57" s="169"/>
    </row>
    <row r="58" spans="1:17" ht="24.95" customHeight="1">
      <c r="A58" s="164"/>
      <c r="B58" s="153"/>
      <c r="C58" s="165"/>
      <c r="D58" s="155"/>
      <c r="E58" s="155"/>
      <c r="F58" s="155"/>
      <c r="G58" s="156"/>
      <c r="H58" s="155"/>
      <c r="I58" s="155"/>
      <c r="J58" s="158"/>
      <c r="K58" s="158"/>
      <c r="L58" s="159"/>
      <c r="M58" s="160"/>
      <c r="N58" s="159"/>
      <c r="O58" s="160"/>
      <c r="P58" s="160"/>
      <c r="Q58" s="169"/>
    </row>
    <row r="59" spans="1:17" ht="24.95" customHeight="1">
      <c r="A59" s="164"/>
      <c r="B59" s="153"/>
      <c r="C59" s="165"/>
      <c r="D59" s="155"/>
      <c r="E59" s="155"/>
      <c r="F59" s="155"/>
      <c r="G59" s="156"/>
      <c r="H59" s="155"/>
      <c r="I59" s="155"/>
      <c r="J59" s="158"/>
      <c r="K59" s="158"/>
      <c r="L59" s="159"/>
      <c r="M59" s="160"/>
      <c r="N59" s="159"/>
      <c r="O59" s="160"/>
      <c r="P59" s="160"/>
      <c r="Q59" s="169"/>
    </row>
    <row r="60" spans="1:17" ht="24.95" customHeight="1">
      <c r="A60" s="164"/>
      <c r="B60" s="153"/>
      <c r="C60" s="165"/>
      <c r="D60" s="155"/>
      <c r="E60" s="155"/>
      <c r="F60" s="155"/>
      <c r="G60" s="156"/>
      <c r="H60" s="155"/>
      <c r="I60" s="155"/>
      <c r="J60" s="158"/>
      <c r="K60" s="158"/>
      <c r="L60" s="159"/>
      <c r="M60" s="160"/>
      <c r="N60" s="159"/>
      <c r="O60" s="160"/>
      <c r="P60" s="160"/>
      <c r="Q60" s="169"/>
    </row>
    <row r="61" spans="1:17" ht="24.95" customHeight="1">
      <c r="A61" s="164"/>
      <c r="B61" s="153"/>
      <c r="C61" s="165"/>
      <c r="D61" s="155"/>
      <c r="E61" s="155"/>
      <c r="F61" s="155"/>
      <c r="G61" s="156"/>
      <c r="H61" s="155"/>
      <c r="I61" s="155"/>
      <c r="J61" s="158"/>
      <c r="K61" s="158"/>
      <c r="L61" s="159"/>
      <c r="M61" s="160"/>
      <c r="N61" s="159"/>
      <c r="O61" s="160"/>
      <c r="P61" s="160"/>
      <c r="Q61" s="169"/>
    </row>
    <row r="62" spans="1:17" ht="24.95" customHeight="1">
      <c r="A62" s="164"/>
      <c r="B62" s="153"/>
      <c r="C62" s="165"/>
      <c r="D62" s="155"/>
      <c r="E62" s="155"/>
      <c r="F62" s="155"/>
      <c r="G62" s="156"/>
      <c r="H62" s="155"/>
      <c r="I62" s="155"/>
      <c r="J62" s="158"/>
      <c r="K62" s="158"/>
      <c r="L62" s="159"/>
      <c r="M62" s="160"/>
      <c r="N62" s="159"/>
      <c r="O62" s="160"/>
      <c r="P62" s="160"/>
      <c r="Q62" s="169"/>
    </row>
    <row r="63" spans="1:17" ht="24.95" customHeight="1">
      <c r="A63" s="164"/>
      <c r="B63" s="153"/>
      <c r="C63" s="165"/>
      <c r="D63" s="155"/>
      <c r="E63" s="155"/>
      <c r="F63" s="155"/>
      <c r="G63" s="156"/>
      <c r="H63" s="155"/>
      <c r="I63" s="155"/>
      <c r="J63" s="158"/>
      <c r="K63" s="158"/>
      <c r="L63" s="159"/>
      <c r="M63" s="160"/>
      <c r="N63" s="159"/>
      <c r="O63" s="160"/>
      <c r="P63" s="160"/>
      <c r="Q63" s="169"/>
    </row>
    <row r="64" spans="1:17" ht="24.95" customHeight="1">
      <c r="A64" s="164"/>
      <c r="B64" s="153"/>
      <c r="C64" s="165" t="str">
        <f>"รวมราคา  " &amp;   A47 &amp; C47</f>
        <v>รวมราคา  3งานเครื่องปรับอากาศ แบบแยกส่วน</v>
      </c>
      <c r="D64" s="155"/>
      <c r="E64" s="155"/>
      <c r="F64" s="155"/>
      <c r="G64" s="156"/>
      <c r="H64" s="155"/>
      <c r="I64" s="155"/>
      <c r="J64" s="158"/>
      <c r="K64" s="158"/>
      <c r="L64" s="159"/>
      <c r="M64" s="160">
        <f>SUM(M48:M63)</f>
        <v>1112900</v>
      </c>
      <c r="N64" s="159"/>
      <c r="O64" s="160"/>
      <c r="P64" s="160">
        <f>SUM(P48:P63)</f>
        <v>1112900</v>
      </c>
      <c r="Q64" s="169"/>
    </row>
    <row r="65" spans="1:17" ht="24.95" customHeight="1">
      <c r="A65" s="152">
        <v>4</v>
      </c>
      <c r="B65" s="153"/>
      <c r="C65" s="154" t="s">
        <v>707</v>
      </c>
      <c r="D65" s="155"/>
      <c r="E65" s="155"/>
      <c r="F65" s="155"/>
      <c r="G65" s="156"/>
      <c r="H65" s="155"/>
      <c r="I65" s="157"/>
      <c r="J65" s="158"/>
      <c r="K65" s="158"/>
      <c r="L65" s="159"/>
      <c r="M65" s="160"/>
      <c r="N65" s="159"/>
      <c r="O65" s="160"/>
      <c r="P65" s="160"/>
      <c r="Q65" s="161"/>
    </row>
    <row r="66" spans="1:17" ht="24.95" customHeight="1">
      <c r="A66" s="164"/>
      <c r="B66" s="331" t="s">
        <v>737</v>
      </c>
      <c r="C66" s="332"/>
      <c r="D66" s="155"/>
      <c r="E66" s="155"/>
      <c r="F66" s="155"/>
      <c r="G66" s="156"/>
      <c r="H66" s="155"/>
      <c r="I66" s="157"/>
      <c r="J66" s="206"/>
      <c r="K66" s="158"/>
      <c r="L66" s="159"/>
      <c r="M66" s="160"/>
      <c r="N66" s="159"/>
      <c r="O66" s="160"/>
      <c r="P66" s="160"/>
      <c r="Q66" s="161"/>
    </row>
    <row r="67" spans="1:17" ht="24.95" customHeight="1">
      <c r="A67" s="164"/>
      <c r="B67" s="153">
        <v>4.0999999999999996</v>
      </c>
      <c r="C67" s="165" t="s">
        <v>718</v>
      </c>
      <c r="D67" s="155">
        <v>1.65</v>
      </c>
      <c r="E67" s="155"/>
      <c r="F67" s="155">
        <f>1.85+0.1+0.2</f>
        <v>2.1500000000000004</v>
      </c>
      <c r="G67" s="156">
        <f>4+2</f>
        <v>6</v>
      </c>
      <c r="H67" s="155">
        <f>D67*F67</f>
        <v>3.5475000000000003</v>
      </c>
      <c r="I67" s="157">
        <f>G67*H67</f>
        <v>21.285000000000004</v>
      </c>
      <c r="J67" s="206">
        <f>ROUND(I67,1)</f>
        <v>21.3</v>
      </c>
      <c r="K67" s="158" t="s">
        <v>83</v>
      </c>
      <c r="L67" s="159">
        <v>1200</v>
      </c>
      <c r="M67" s="160">
        <f>ROUND(J67*L67,2)</f>
        <v>25560</v>
      </c>
      <c r="N67" s="159">
        <v>0</v>
      </c>
      <c r="O67" s="160">
        <f>ROUND(J67*N67,2)</f>
        <v>0</v>
      </c>
      <c r="P67" s="160">
        <f>ROUND(M67+O67,2)</f>
        <v>25560</v>
      </c>
      <c r="Q67" s="161" t="s">
        <v>625</v>
      </c>
    </row>
    <row r="68" spans="1:17" ht="24.95" customHeight="1">
      <c r="A68" s="164"/>
      <c r="B68" s="153">
        <v>4.2</v>
      </c>
      <c r="C68" s="165" t="s">
        <v>719</v>
      </c>
      <c r="D68" s="155">
        <v>0.7</v>
      </c>
      <c r="E68" s="155"/>
      <c r="F68" s="155">
        <f>2.05+0.1</f>
        <v>2.15</v>
      </c>
      <c r="G68" s="156">
        <f>2+1</f>
        <v>3</v>
      </c>
      <c r="H68" s="155">
        <f>D68*F68</f>
        <v>1.5049999999999999</v>
      </c>
      <c r="I68" s="157">
        <f>G68*H68</f>
        <v>4.5149999999999997</v>
      </c>
      <c r="J68" s="206">
        <f>ROUND(I68,1)</f>
        <v>4.5</v>
      </c>
      <c r="K68" s="158" t="s">
        <v>83</v>
      </c>
      <c r="L68" s="159">
        <f>L67</f>
        <v>1200</v>
      </c>
      <c r="M68" s="160">
        <f>ROUND(J68*L68,2)</f>
        <v>5400</v>
      </c>
      <c r="N68" s="159">
        <v>0</v>
      </c>
      <c r="O68" s="160">
        <f>ROUND(J68*N68,2)</f>
        <v>0</v>
      </c>
      <c r="P68" s="160">
        <f>ROUND(M68+O68,2)</f>
        <v>5400</v>
      </c>
      <c r="Q68" s="161" t="s">
        <v>625</v>
      </c>
    </row>
    <row r="69" spans="1:17" ht="24.95" customHeight="1">
      <c r="A69" s="164"/>
      <c r="B69" s="153">
        <v>4.3</v>
      </c>
      <c r="C69" s="165" t="s">
        <v>721</v>
      </c>
      <c r="D69" s="155">
        <f>3.6+0.1+0.1</f>
        <v>3.8000000000000003</v>
      </c>
      <c r="E69" s="155"/>
      <c r="F69" s="155">
        <f>1.85+0.1+0.2</f>
        <v>2.1500000000000004</v>
      </c>
      <c r="G69" s="156">
        <f>2+4</f>
        <v>6</v>
      </c>
      <c r="H69" s="155">
        <f>D69*F69</f>
        <v>8.1700000000000017</v>
      </c>
      <c r="I69" s="157">
        <f>G69*H69</f>
        <v>49.02000000000001</v>
      </c>
      <c r="J69" s="206">
        <f>ROUND(I69,1)</f>
        <v>49</v>
      </c>
      <c r="K69" s="158" t="s">
        <v>83</v>
      </c>
      <c r="L69" s="159">
        <f>L67</f>
        <v>1200</v>
      </c>
      <c r="M69" s="160">
        <f>ROUND(J69*L69,2)</f>
        <v>58800</v>
      </c>
      <c r="N69" s="159">
        <v>0</v>
      </c>
      <c r="O69" s="160">
        <f>ROUND(J69*N69,2)</f>
        <v>0</v>
      </c>
      <c r="P69" s="160">
        <f>ROUND(M69+O69,2)</f>
        <v>58800</v>
      </c>
      <c r="Q69" s="161" t="s">
        <v>625</v>
      </c>
    </row>
    <row r="70" spans="1:17" ht="24.95" customHeight="1">
      <c r="A70" s="164"/>
      <c r="B70" s="153">
        <v>4.4000000000000004</v>
      </c>
      <c r="C70" s="165" t="s">
        <v>720</v>
      </c>
      <c r="D70" s="155">
        <v>3.6</v>
      </c>
      <c r="E70" s="155"/>
      <c r="F70" s="155">
        <f>0.6+0.1+0.2</f>
        <v>0.89999999999999991</v>
      </c>
      <c r="G70" s="156">
        <f>1+1</f>
        <v>2</v>
      </c>
      <c r="H70" s="155">
        <f>D70*F70</f>
        <v>3.2399999999999998</v>
      </c>
      <c r="I70" s="157">
        <f>G70*H70</f>
        <v>6.4799999999999995</v>
      </c>
      <c r="J70" s="206">
        <f>ROUND(I70,1)</f>
        <v>6.5</v>
      </c>
      <c r="K70" s="158" t="s">
        <v>83</v>
      </c>
      <c r="L70" s="159">
        <f>L67</f>
        <v>1200</v>
      </c>
      <c r="M70" s="160">
        <f>ROUND(J70*L70,2)</f>
        <v>7800</v>
      </c>
      <c r="N70" s="159">
        <v>0</v>
      </c>
      <c r="O70" s="160">
        <f>ROUND(J70*N70,2)</f>
        <v>0</v>
      </c>
      <c r="P70" s="160">
        <f>ROUND(M70+O70,2)</f>
        <v>7800</v>
      </c>
      <c r="Q70" s="161" t="s">
        <v>625</v>
      </c>
    </row>
    <row r="71" spans="1:17" ht="24.95" customHeight="1">
      <c r="A71" s="164"/>
      <c r="B71" s="153">
        <v>4.5</v>
      </c>
      <c r="C71" s="165" t="s">
        <v>722</v>
      </c>
      <c r="D71" s="155">
        <v>5.38</v>
      </c>
      <c r="E71" s="155"/>
      <c r="F71" s="155">
        <f>0.6+0.1+0.2</f>
        <v>0.89999999999999991</v>
      </c>
      <c r="G71" s="156">
        <f>1+1</f>
        <v>2</v>
      </c>
      <c r="H71" s="155">
        <f>D71*F71</f>
        <v>4.8419999999999996</v>
      </c>
      <c r="I71" s="157">
        <f>G71*H71</f>
        <v>9.6839999999999993</v>
      </c>
      <c r="J71" s="206">
        <f>ROUND(I71,1)</f>
        <v>9.6999999999999993</v>
      </c>
      <c r="K71" s="158" t="s">
        <v>83</v>
      </c>
      <c r="L71" s="159">
        <f>L67</f>
        <v>1200</v>
      </c>
      <c r="M71" s="160">
        <f>ROUND(J71*L71,2)</f>
        <v>11640</v>
      </c>
      <c r="N71" s="159">
        <v>0</v>
      </c>
      <c r="O71" s="160">
        <f>ROUND(J71*N71,2)</f>
        <v>0</v>
      </c>
      <c r="P71" s="160">
        <f>ROUND(M71+O71,2)</f>
        <v>11640</v>
      </c>
      <c r="Q71" s="161" t="s">
        <v>625</v>
      </c>
    </row>
    <row r="72" spans="1:17" ht="24.95" customHeight="1">
      <c r="A72" s="164"/>
      <c r="B72" s="331"/>
      <c r="C72" s="332"/>
      <c r="D72" s="155"/>
      <c r="E72" s="155"/>
      <c r="F72" s="155"/>
      <c r="G72" s="156"/>
      <c r="H72" s="155"/>
      <c r="I72" s="157"/>
      <c r="J72" s="206"/>
      <c r="K72" s="158"/>
      <c r="L72" s="159"/>
      <c r="M72" s="160"/>
      <c r="N72" s="159"/>
      <c r="O72" s="160"/>
      <c r="P72" s="160"/>
      <c r="Q72" s="161"/>
    </row>
    <row r="73" spans="1:17" ht="24.95" customHeight="1">
      <c r="A73" s="164"/>
      <c r="B73" s="153"/>
      <c r="C73" s="165"/>
      <c r="D73" s="155"/>
      <c r="E73" s="155"/>
      <c r="F73" s="155"/>
      <c r="G73" s="156"/>
      <c r="H73" s="155"/>
      <c r="I73" s="157"/>
      <c r="J73" s="206"/>
      <c r="K73" s="158"/>
      <c r="L73" s="159"/>
      <c r="M73" s="160"/>
      <c r="N73" s="159"/>
      <c r="O73" s="160"/>
      <c r="P73" s="160"/>
      <c r="Q73" s="161"/>
    </row>
    <row r="74" spans="1:17" ht="24.95" customHeight="1">
      <c r="A74" s="164"/>
      <c r="B74" s="153"/>
      <c r="C74" s="165"/>
      <c r="D74" s="155"/>
      <c r="E74" s="155"/>
      <c r="F74" s="155"/>
      <c r="G74" s="156"/>
      <c r="H74" s="155"/>
      <c r="I74" s="157"/>
      <c r="J74" s="206"/>
      <c r="K74" s="158"/>
      <c r="L74" s="159"/>
      <c r="M74" s="160"/>
      <c r="N74" s="159"/>
      <c r="O74" s="160"/>
      <c r="P74" s="160"/>
      <c r="Q74" s="161"/>
    </row>
    <row r="75" spans="1:17" ht="24.95" customHeight="1">
      <c r="A75" s="164"/>
      <c r="B75" s="153"/>
      <c r="C75" s="165"/>
      <c r="D75" s="155"/>
      <c r="E75" s="155"/>
      <c r="F75" s="155"/>
      <c r="G75" s="156"/>
      <c r="H75" s="155"/>
      <c r="I75" s="157"/>
      <c r="J75" s="206"/>
      <c r="K75" s="158"/>
      <c r="L75" s="159"/>
      <c r="M75" s="160"/>
      <c r="N75" s="159"/>
      <c r="O75" s="160"/>
      <c r="P75" s="160"/>
      <c r="Q75" s="161"/>
    </row>
    <row r="76" spans="1:17" ht="24.95" customHeight="1">
      <c r="A76" s="164"/>
      <c r="B76" s="153"/>
      <c r="C76" s="165"/>
      <c r="D76" s="155"/>
      <c r="E76" s="155"/>
      <c r="F76" s="155"/>
      <c r="G76" s="156"/>
      <c r="H76" s="155"/>
      <c r="I76" s="157"/>
      <c r="J76" s="206"/>
      <c r="K76" s="158"/>
      <c r="L76" s="159"/>
      <c r="M76" s="160"/>
      <c r="N76" s="159"/>
      <c r="O76" s="160"/>
      <c r="P76" s="160"/>
      <c r="Q76" s="161"/>
    </row>
    <row r="77" spans="1:17" ht="24.95" customHeight="1">
      <c r="A77" s="164"/>
      <c r="B77" s="153"/>
      <c r="C77" s="165"/>
      <c r="D77" s="155"/>
      <c r="E77" s="155"/>
      <c r="F77" s="155"/>
      <c r="G77" s="156"/>
      <c r="H77" s="155"/>
      <c r="I77" s="157"/>
      <c r="J77" s="206"/>
      <c r="K77" s="158"/>
      <c r="L77" s="159"/>
      <c r="M77" s="160"/>
      <c r="N77" s="159"/>
      <c r="O77" s="160"/>
      <c r="P77" s="160"/>
      <c r="Q77" s="161"/>
    </row>
    <row r="78" spans="1:17" ht="24.95" customHeight="1">
      <c r="A78" s="164"/>
      <c r="B78" s="186"/>
      <c r="C78" s="165"/>
      <c r="D78" s="155"/>
      <c r="E78" s="155"/>
      <c r="F78" s="155"/>
      <c r="G78" s="156"/>
      <c r="H78" s="155"/>
      <c r="I78" s="157"/>
      <c r="J78" s="206"/>
      <c r="K78" s="158"/>
      <c r="L78" s="159"/>
      <c r="M78" s="160"/>
      <c r="N78" s="159"/>
      <c r="O78" s="160"/>
      <c r="P78" s="160"/>
      <c r="Q78" s="161"/>
    </row>
    <row r="79" spans="1:17" ht="24.95" customHeight="1">
      <c r="A79" s="164"/>
      <c r="B79" s="153"/>
      <c r="C79" s="165"/>
      <c r="D79" s="155"/>
      <c r="E79" s="155"/>
      <c r="F79" s="155"/>
      <c r="G79" s="156"/>
      <c r="H79" s="155"/>
      <c r="I79" s="157"/>
      <c r="J79" s="206"/>
      <c r="K79" s="158"/>
      <c r="L79" s="159"/>
      <c r="M79" s="160"/>
      <c r="N79" s="159"/>
      <c r="O79" s="160"/>
      <c r="P79" s="160"/>
      <c r="Q79" s="161"/>
    </row>
    <row r="80" spans="1:17" ht="24.95" customHeight="1">
      <c r="A80" s="164"/>
      <c r="B80" s="186"/>
      <c r="C80" s="165"/>
      <c r="D80" s="155"/>
      <c r="E80" s="155"/>
      <c r="F80" s="155"/>
      <c r="G80" s="156"/>
      <c r="H80" s="155"/>
      <c r="I80" s="157"/>
      <c r="J80" s="206"/>
      <c r="K80" s="158"/>
      <c r="L80" s="159"/>
      <c r="M80" s="160"/>
      <c r="N80" s="159"/>
      <c r="O80" s="160"/>
      <c r="P80" s="160"/>
      <c r="Q80" s="161"/>
    </row>
    <row r="81" spans="1:17" ht="24.95" customHeight="1">
      <c r="A81" s="164"/>
      <c r="B81" s="186"/>
      <c r="C81" s="165"/>
      <c r="D81" s="155"/>
      <c r="E81" s="155"/>
      <c r="F81" s="155"/>
      <c r="G81" s="156"/>
      <c r="H81" s="155"/>
      <c r="I81" s="157"/>
      <c r="J81" s="206"/>
      <c r="K81" s="158"/>
      <c r="L81" s="159"/>
      <c r="M81" s="160"/>
      <c r="N81" s="159"/>
      <c r="O81" s="160"/>
      <c r="P81" s="160"/>
      <c r="Q81" s="161"/>
    </row>
    <row r="82" spans="1:17" ht="24.95" customHeight="1">
      <c r="A82" s="164"/>
      <c r="B82" s="153"/>
      <c r="C82" s="165"/>
      <c r="D82" s="155"/>
      <c r="E82" s="155"/>
      <c r="F82" s="155"/>
      <c r="G82" s="156"/>
      <c r="H82" s="155"/>
      <c r="I82" s="155"/>
      <c r="J82" s="158"/>
      <c r="K82" s="158"/>
      <c r="L82" s="159"/>
      <c r="M82" s="160"/>
      <c r="N82" s="159"/>
      <c r="O82" s="160"/>
      <c r="P82" s="160"/>
      <c r="Q82" s="169"/>
    </row>
    <row r="83" spans="1:17" ht="24.95" customHeight="1">
      <c r="A83" s="170"/>
      <c r="B83" s="171"/>
      <c r="C83" s="172" t="str">
        <f>"รวมราคา  " &amp;   A65 &amp; C65</f>
        <v>รวมราคา  4งานมู่ลี่อลูมิเนียม</v>
      </c>
      <c r="D83" s="173"/>
      <c r="E83" s="173"/>
      <c r="F83" s="173"/>
      <c r="G83" s="174"/>
      <c r="H83" s="173"/>
      <c r="I83" s="173"/>
      <c r="J83" s="175"/>
      <c r="K83" s="175"/>
      <c r="L83" s="176"/>
      <c r="M83" s="177">
        <f>SUM(M66:M82)</f>
        <v>109200</v>
      </c>
      <c r="N83" s="176"/>
      <c r="O83" s="177"/>
      <c r="P83" s="177">
        <f>SUM(P66:P82)</f>
        <v>109200</v>
      </c>
      <c r="Q83" s="178"/>
    </row>
  </sheetData>
  <mergeCells count="13">
    <mergeCell ref="A1:Q1"/>
    <mergeCell ref="O6:P6"/>
    <mergeCell ref="C7:C8"/>
    <mergeCell ref="D7:H7"/>
    <mergeCell ref="J7:K7"/>
    <mergeCell ref="L7:M7"/>
    <mergeCell ref="N7:O7"/>
    <mergeCell ref="Q7:Q8"/>
    <mergeCell ref="B66:C66"/>
    <mergeCell ref="B9:C9"/>
    <mergeCell ref="B10:C10"/>
    <mergeCell ref="B11:C11"/>
    <mergeCell ref="B72:C72"/>
  </mergeCells>
  <printOptions horizontalCentered="1"/>
  <pageMargins left="0.25" right="0.25" top="0.75" bottom="0.75" header="0.3" footer="0.3"/>
  <pageSetup paperSize="9" scale="76" fitToHeight="0" orientation="landscape" r:id="rId1"/>
  <headerFooter alignWithMargins="0">
    <oddHeader>&amp;Rแบบ ปร. 4   แผ่นที่  &amp;P   /  &amp;N   แผ่น</oddHeader>
  </headerFooter>
  <rowBreaks count="1" manualBreakCount="1">
    <brk id="64" max="16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538</v>
      </c>
      <c r="J1" t="s">
        <v>535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532</v>
      </c>
      <c r="M4" t="s">
        <v>40</v>
      </c>
      <c r="O4" s="264">
        <v>239315</v>
      </c>
      <c r="P4" s="264"/>
    </row>
    <row r="5" spans="1:17" ht="22.5" customHeight="1">
      <c r="A5" t="s">
        <v>8</v>
      </c>
      <c r="C5" t="s">
        <v>0</v>
      </c>
      <c r="D5" s="264" t="s">
        <v>18</v>
      </c>
      <c r="E5" s="264"/>
      <c r="F5" s="264"/>
      <c r="G5" s="264"/>
      <c r="H5" s="264"/>
      <c r="J5" s="264" t="s">
        <v>10</v>
      </c>
      <c r="K5" s="264"/>
      <c r="L5" s="264" t="s">
        <v>11</v>
      </c>
      <c r="M5" s="264"/>
      <c r="N5" s="264" t="s">
        <v>5</v>
      </c>
      <c r="O5" s="264"/>
      <c r="P5" t="s">
        <v>6</v>
      </c>
      <c r="Q5" s="264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264"/>
    </row>
    <row r="7" spans="1:17">
      <c r="A7">
        <v>1</v>
      </c>
      <c r="C7" t="s">
        <v>527</v>
      </c>
    </row>
    <row r="8" spans="1:17">
      <c r="B8" t="s">
        <v>529</v>
      </c>
      <c r="C8" t="s">
        <v>218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216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529</v>
      </c>
      <c r="C13" t="s">
        <v>219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216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529</v>
      </c>
      <c r="C19" t="s">
        <v>217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214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215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129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531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536</v>
      </c>
    </row>
    <row r="26" spans="1:16">
      <c r="B26" t="s">
        <v>529</v>
      </c>
      <c r="C26" t="s">
        <v>218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528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529</v>
      </c>
      <c r="C31" t="s">
        <v>219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528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529</v>
      </c>
      <c r="C36" t="s">
        <v>217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214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215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129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530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535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537</v>
      </c>
      <c r="P46">
        <f>P43-P44</f>
        <v>3180.5999999999985</v>
      </c>
    </row>
    <row r="47" spans="2:16">
      <c r="C47" t="s">
        <v>533</v>
      </c>
      <c r="P47">
        <f>ROUND(P46*1.2681,2)-P46</f>
        <v>852.72000000000162</v>
      </c>
    </row>
    <row r="49" spans="1:16" ht="21.75" customHeight="1">
      <c r="A49" s="264" t="s">
        <v>19</v>
      </c>
      <c r="B49" s="264" t="s">
        <v>534</v>
      </c>
      <c r="C49" s="264"/>
      <c r="P49">
        <f>ROUND(P46*1.2681,2)</f>
        <v>4033.32</v>
      </c>
    </row>
    <row r="50" spans="1:16" ht="21.75" customHeight="1">
      <c r="A50" s="264"/>
      <c r="B50" s="264"/>
      <c r="C50" s="264"/>
      <c r="J50" s="264" t="str">
        <f>"("&amp;BAHTTEXT(P49)&amp;")"</f>
        <v>(สี่พันสามสิบสามบาทสามสิบสองสตางค์)</v>
      </c>
      <c r="K50" s="264"/>
      <c r="L50" s="264"/>
      <c r="M50" s="264"/>
      <c r="N50" s="264"/>
      <c r="O50" s="264"/>
      <c r="P50" s="264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'แบบปร.4.1.1 โรงอาหาร'!#REF!</f>
        <v>#REF!</v>
      </c>
    </row>
    <row r="2" spans="1:9" ht="22.5" customHeight="1">
      <c r="A2" t="e">
        <f>'แบบปร.4.1.1 โรงอาหาร'!#REF!</f>
        <v>#REF!</v>
      </c>
      <c r="G2" t="s">
        <v>84</v>
      </c>
    </row>
    <row r="3" spans="1:9" ht="22.5" customHeight="1">
      <c r="A3" t="e">
        <f>'แบบปร.4.1.1 โรงอาหาร'!#REF!</f>
        <v>#REF!</v>
      </c>
      <c r="G3" t="s">
        <v>33</v>
      </c>
    </row>
    <row r="4" spans="1:9" ht="22.5" customHeight="1">
      <c r="A4" t="e">
        <f>'แบบปร.4.1.1 โรงอาหาร'!#REF!</f>
        <v>#REF!</v>
      </c>
      <c r="G4" t="s">
        <v>40</v>
      </c>
      <c r="I4">
        <v>238551</v>
      </c>
    </row>
    <row r="5" spans="1:9">
      <c r="A5" t="s">
        <v>8</v>
      </c>
      <c r="B5" s="264" t="s">
        <v>0</v>
      </c>
      <c r="C5" s="264" t="s">
        <v>85</v>
      </c>
      <c r="D5" t="s">
        <v>86</v>
      </c>
      <c r="E5" t="s">
        <v>87</v>
      </c>
      <c r="F5" t="s">
        <v>21</v>
      </c>
      <c r="G5" s="264" t="s">
        <v>1</v>
      </c>
      <c r="H5" t="s">
        <v>88</v>
      </c>
      <c r="I5" s="264" t="s">
        <v>12</v>
      </c>
    </row>
    <row r="6" spans="1:9" ht="24">
      <c r="A6" t="s">
        <v>9</v>
      </c>
      <c r="B6" s="264"/>
      <c r="C6" s="264"/>
      <c r="D6" t="s">
        <v>89</v>
      </c>
      <c r="E6" t="s">
        <v>90</v>
      </c>
      <c r="F6" t="s">
        <v>7</v>
      </c>
      <c r="G6" s="264"/>
      <c r="H6" t="s">
        <v>99</v>
      </c>
      <c r="I6" s="264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5"/>
  <sheetViews>
    <sheetView view="pageBreakPreview" zoomScaleNormal="70" zoomScaleSheetLayoutView="100" workbookViewId="0">
      <selection activeCell="B8" sqref="B8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8" width="9.140625" style="3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71" t="s">
        <v>632</v>
      </c>
      <c r="B3" s="271"/>
      <c r="C3" s="271"/>
      <c r="D3" s="271"/>
      <c r="E3" s="271"/>
      <c r="F3" s="271"/>
    </row>
    <row r="4" spans="1:11" ht="2.25" customHeight="1" thickBot="1">
      <c r="A4" s="272"/>
      <c r="B4" s="272"/>
      <c r="C4" s="272"/>
      <c r="D4" s="272"/>
      <c r="E4" s="272"/>
      <c r="F4" s="272"/>
    </row>
    <row r="5" spans="1:11">
      <c r="A5" s="4"/>
      <c r="B5" s="5" t="str">
        <f>'แบบปร.4.1.1 โรงอาหาร'!A3</f>
        <v>โครงการ :ปรับปรุงโรงอาหารคณะครุศาสตร์ ก่อสร้าง ณ ศูนย์แม่ริม</v>
      </c>
      <c r="C5" s="6"/>
      <c r="D5" s="4"/>
      <c r="E5" s="6"/>
      <c r="F5" s="4"/>
    </row>
    <row r="6" spans="1:11">
      <c r="A6" s="7"/>
      <c r="B6" s="8" t="s">
        <v>542</v>
      </c>
      <c r="C6" s="9"/>
      <c r="D6" s="10"/>
      <c r="E6" s="9"/>
      <c r="F6" s="7"/>
    </row>
    <row r="7" spans="1:11">
      <c r="A7" s="7"/>
      <c r="B7" s="8" t="str">
        <f>'แบบปร.4.1.1 โรงอาหาร'!A4</f>
        <v>เจ้าของอาคาร : มหาวิทยาลัยราชภัฏเชียงใหม่</v>
      </c>
      <c r="C7" s="9"/>
      <c r="D7" s="7"/>
      <c r="E7" s="9"/>
      <c r="F7" s="7"/>
    </row>
    <row r="8" spans="1:11">
      <c r="A8" s="7"/>
      <c r="B8" s="8" t="s">
        <v>809</v>
      </c>
      <c r="C8" s="9"/>
      <c r="D8" s="7"/>
      <c r="E8" s="9"/>
      <c r="F8" s="7"/>
    </row>
    <row r="9" spans="1:11">
      <c r="A9" s="7"/>
      <c r="B9" s="11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9" s="9"/>
      <c r="D9" s="7"/>
      <c r="E9" s="9"/>
      <c r="F9" s="7"/>
    </row>
    <row r="10" spans="1:11">
      <c r="A10" s="7"/>
      <c r="B10" s="8" t="s">
        <v>606</v>
      </c>
      <c r="C10" s="9"/>
      <c r="D10" s="7"/>
      <c r="E10" s="9"/>
      <c r="F10" s="7"/>
    </row>
    <row r="11" spans="1:11">
      <c r="A11" s="7"/>
      <c r="B11" s="8" t="s">
        <v>612</v>
      </c>
      <c r="C11" s="9"/>
      <c r="D11" s="7"/>
      <c r="E11" s="9"/>
      <c r="F11" s="7"/>
    </row>
    <row r="12" spans="1:11" ht="25.5" thickBot="1">
      <c r="A12" s="7"/>
      <c r="B12" s="8" t="s">
        <v>607</v>
      </c>
      <c r="C12" s="256"/>
      <c r="D12" s="13"/>
      <c r="E12" s="14"/>
      <c r="F12" s="15" t="s">
        <v>543</v>
      </c>
    </row>
    <row r="13" spans="1:11" ht="25.5" thickTop="1">
      <c r="A13" s="273" t="s">
        <v>91</v>
      </c>
      <c r="B13" s="275" t="s">
        <v>0</v>
      </c>
      <c r="C13" s="276"/>
      <c r="D13" s="277"/>
      <c r="E13" s="281" t="s">
        <v>92</v>
      </c>
      <c r="F13" s="283" t="s">
        <v>12</v>
      </c>
    </row>
    <row r="14" spans="1:11" ht="25.5" thickBot="1">
      <c r="A14" s="274"/>
      <c r="B14" s="278"/>
      <c r="C14" s="279"/>
      <c r="D14" s="280"/>
      <c r="E14" s="282"/>
      <c r="F14" s="284"/>
    </row>
    <row r="15" spans="1:11" ht="25.5" thickTop="1">
      <c r="A15" s="16"/>
      <c r="B15" s="265" t="s">
        <v>627</v>
      </c>
      <c r="C15" s="266"/>
      <c r="D15" s="267"/>
      <c r="E15" s="17"/>
      <c r="F15" s="18"/>
      <c r="K15" s="19"/>
    </row>
    <row r="16" spans="1:11" s="22" customFormat="1">
      <c r="A16" s="20">
        <v>1</v>
      </c>
      <c r="B16" s="268" t="s">
        <v>544</v>
      </c>
      <c r="C16" s="269"/>
      <c r="D16" s="270"/>
      <c r="E16" s="21"/>
      <c r="F16" s="18"/>
    </row>
    <row r="17" spans="1:33" s="22" customFormat="1">
      <c r="A17" s="20">
        <v>2</v>
      </c>
      <c r="B17" s="268" t="s">
        <v>545</v>
      </c>
      <c r="C17" s="269"/>
      <c r="D17" s="270"/>
      <c r="E17" s="21"/>
      <c r="F17" s="18"/>
    </row>
    <row r="18" spans="1:33" s="22" customFormat="1">
      <c r="A18" s="20">
        <v>3</v>
      </c>
      <c r="B18" s="268" t="s">
        <v>546</v>
      </c>
      <c r="C18" s="269"/>
      <c r="D18" s="270"/>
      <c r="E18" s="21"/>
      <c r="F18" s="18"/>
    </row>
    <row r="19" spans="1:33" s="22" customFormat="1">
      <c r="A19" s="23"/>
      <c r="B19" s="286"/>
      <c r="C19" s="287"/>
      <c r="D19" s="288"/>
      <c r="E19" s="21"/>
      <c r="F19" s="18"/>
    </row>
    <row r="20" spans="1:33">
      <c r="A20" s="23"/>
      <c r="B20" s="286"/>
      <c r="C20" s="287"/>
      <c r="D20" s="288"/>
      <c r="E20" s="21"/>
      <c r="F20" s="18"/>
      <c r="K20" s="19"/>
    </row>
    <row r="21" spans="1:33" s="29" customFormat="1">
      <c r="A21" s="293" t="s">
        <v>19</v>
      </c>
      <c r="B21" s="24"/>
      <c r="C21" s="25"/>
      <c r="D21" s="26" t="s">
        <v>633</v>
      </c>
      <c r="E21" s="27"/>
      <c r="F21" s="28"/>
      <c r="I21" s="30">
        <v>546300</v>
      </c>
    </row>
    <row r="22" spans="1:33" s="29" customFormat="1">
      <c r="A22" s="294"/>
      <c r="B22" s="31"/>
      <c r="C22" s="32"/>
      <c r="D22" s="32" t="s">
        <v>547</v>
      </c>
      <c r="E22" s="33"/>
      <c r="F22" s="34"/>
      <c r="H22" s="35"/>
      <c r="I22" s="251">
        <f>I21-E21</f>
        <v>546300</v>
      </c>
      <c r="J22" s="37"/>
    </row>
    <row r="23" spans="1:33" ht="25.5" thickBot="1">
      <c r="A23" s="295"/>
      <c r="B23" s="38" t="s">
        <v>548</v>
      </c>
      <c r="C23" s="296"/>
      <c r="D23" s="296"/>
      <c r="E23" s="296"/>
      <c r="F23" s="297"/>
      <c r="J23" s="39"/>
    </row>
    <row r="24" spans="1:33" s="29" customFormat="1" ht="25.5" thickTop="1">
      <c r="A24" s="40"/>
      <c r="B24" s="1"/>
      <c r="C24" s="41"/>
      <c r="D24" s="42"/>
      <c r="E24" s="43"/>
      <c r="F24" s="41"/>
      <c r="H24" s="3"/>
      <c r="I24" s="4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9" customFormat="1">
      <c r="A25" s="292"/>
      <c r="B25" s="292"/>
      <c r="C25" s="292"/>
      <c r="D25" s="292"/>
      <c r="E25" s="292"/>
      <c r="F25" s="292"/>
      <c r="H25" s="3"/>
      <c r="I25" s="4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9" customFormat="1">
      <c r="A26" s="291"/>
      <c r="B26" s="291"/>
      <c r="C26" s="291"/>
      <c r="D26" s="291"/>
      <c r="E26" s="291"/>
      <c r="F26" s="291"/>
      <c r="H26" s="3"/>
      <c r="I26" s="4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9" customFormat="1">
      <c r="A27" s="238"/>
      <c r="B27" s="240"/>
      <c r="C27" s="241"/>
      <c r="D27" s="242"/>
      <c r="E27" s="243"/>
      <c r="F27" s="241"/>
      <c r="H27" s="3"/>
      <c r="I27" s="4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29" customFormat="1">
      <c r="A28" s="238"/>
      <c r="B28" s="234"/>
      <c r="C28" s="289"/>
      <c r="D28" s="289"/>
      <c r="E28" s="3"/>
      <c r="G28" s="46"/>
      <c r="H28" s="46"/>
    </row>
    <row r="29" spans="1:33" s="29" customFormat="1">
      <c r="A29" s="238"/>
      <c r="B29" s="233"/>
      <c r="C29" s="290"/>
      <c r="D29" s="290"/>
      <c r="E29" s="48"/>
      <c r="F29" s="49"/>
      <c r="G29" s="50"/>
      <c r="H29" s="50"/>
    </row>
    <row r="30" spans="1:33" s="29" customFormat="1" ht="12.75" customHeight="1">
      <c r="B30" s="234"/>
      <c r="C30" s="51"/>
      <c r="D30" s="49"/>
      <c r="E30" s="234"/>
      <c r="F30" s="49"/>
      <c r="G30" s="50"/>
      <c r="H30" s="50"/>
    </row>
    <row r="31" spans="1:33" s="29" customFormat="1">
      <c r="B31" s="233"/>
      <c r="C31" s="3"/>
      <c r="E31" s="233"/>
      <c r="F31" s="3"/>
    </row>
    <row r="32" spans="1:33" s="29" customFormat="1">
      <c r="B32" s="48"/>
      <c r="C32" s="48"/>
      <c r="D32" s="52"/>
      <c r="E32" s="48"/>
      <c r="F32" s="54"/>
      <c r="G32" s="46"/>
    </row>
    <row r="33" spans="1:32" s="29" customFormat="1" ht="12.75" customHeight="1">
      <c r="B33" s="234"/>
      <c r="C33" s="234"/>
      <c r="D33" s="52"/>
      <c r="E33" s="234"/>
      <c r="F33" s="234"/>
      <c r="G33" s="46"/>
    </row>
    <row r="34" spans="1:32" s="29" customFormat="1">
      <c r="B34" s="233"/>
      <c r="C34" s="3"/>
      <c r="E34" s="233"/>
      <c r="F34" s="3"/>
    </row>
    <row r="35" spans="1:32" s="29" customFormat="1">
      <c r="A35" s="238"/>
      <c r="B35" s="234"/>
      <c r="C35" s="48"/>
      <c r="D35" s="52"/>
      <c r="E35" s="285"/>
      <c r="F35" s="285"/>
      <c r="G35" s="56"/>
    </row>
    <row r="36" spans="1:32" s="29" customFormat="1" ht="12.75" customHeight="1">
      <c r="A36" s="238"/>
      <c r="B36" s="234"/>
      <c r="C36" s="48"/>
      <c r="D36" s="52"/>
      <c r="E36" s="244"/>
      <c r="F36" s="244"/>
      <c r="G36" s="50"/>
    </row>
    <row r="37" spans="1:32" s="29" customFormat="1">
      <c r="A37" s="238"/>
      <c r="B37" s="233"/>
      <c r="C37" s="3"/>
      <c r="D37" s="245"/>
      <c r="E37" s="233"/>
      <c r="F37" s="3"/>
    </row>
    <row r="38" spans="1:32" s="29" customFormat="1">
      <c r="A38" s="234"/>
      <c r="B38" s="234"/>
      <c r="C38" s="48"/>
      <c r="D38" s="234"/>
      <c r="E38" s="234"/>
      <c r="F38" s="48"/>
      <c r="G38" s="56"/>
    </row>
    <row r="39" spans="1:32" s="29" customFormat="1">
      <c r="A39" s="246"/>
      <c r="B39" s="234"/>
      <c r="C39" s="247"/>
      <c r="D39" s="234"/>
      <c r="E39" s="234"/>
      <c r="F39" s="247"/>
      <c r="G39" s="50"/>
      <c r="H39" s="50"/>
    </row>
    <row r="40" spans="1:32">
      <c r="A40" s="234"/>
      <c r="B40" s="233"/>
      <c r="C40" s="3"/>
      <c r="D40" s="234"/>
      <c r="E40" s="234"/>
      <c r="F40" s="51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</row>
    <row r="41" spans="1:32">
      <c r="A41" s="246"/>
      <c r="B41" s="234"/>
      <c r="C41" s="48"/>
      <c r="D41" s="234"/>
      <c r="E41" s="234"/>
      <c r="F41" s="247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>
      <c r="A42" s="45"/>
      <c r="B42" s="45"/>
      <c r="C42" s="51"/>
      <c r="D42" s="45"/>
      <c r="E42" s="45"/>
      <c r="F42" s="51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</row>
    <row r="43" spans="1:32">
      <c r="A43" s="56"/>
      <c r="B43" s="45"/>
      <c r="C43" s="60"/>
      <c r="D43" s="45"/>
      <c r="E43" s="45"/>
      <c r="F43" s="60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2"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2"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</sheetData>
  <mergeCells count="19">
    <mergeCell ref="E35:F35"/>
    <mergeCell ref="B19:D19"/>
    <mergeCell ref="B20:D20"/>
    <mergeCell ref="C28:D28"/>
    <mergeCell ref="C29:D29"/>
    <mergeCell ref="A26:F26"/>
    <mergeCell ref="A25:F25"/>
    <mergeCell ref="A21:A23"/>
    <mergeCell ref="C23:F23"/>
    <mergeCell ref="B15:D15"/>
    <mergeCell ref="B16:D16"/>
    <mergeCell ref="B17:D17"/>
    <mergeCell ref="B18:D18"/>
    <mergeCell ref="A3:F3"/>
    <mergeCell ref="A4:F4"/>
    <mergeCell ref="A13:A14"/>
    <mergeCell ref="B13:D14"/>
    <mergeCell ref="E13:E14"/>
    <mergeCell ref="F13:F1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7"/>
  <sheetViews>
    <sheetView view="pageBreakPreview" zoomScale="90" zoomScaleNormal="55" zoomScaleSheetLayoutView="90" workbookViewId="0">
      <selection activeCell="B6" sqref="B6"/>
    </sheetView>
  </sheetViews>
  <sheetFormatPr defaultRowHeight="24.75"/>
  <cols>
    <col min="1" max="1" width="6.5703125" style="40" customWidth="1"/>
    <col min="2" max="2" width="42.85546875" style="40" customWidth="1"/>
    <col min="3" max="4" width="14.7109375" style="75" customWidth="1"/>
    <col min="5" max="5" width="19.42578125" style="75" customWidth="1"/>
    <col min="6" max="6" width="11.5703125" style="40" customWidth="1"/>
    <col min="7" max="7" width="20.7109375" style="75" bestFit="1" customWidth="1"/>
    <col min="8" max="8" width="20.5703125" style="40" bestFit="1" customWidth="1"/>
    <col min="9" max="9" width="9.140625" style="40"/>
    <col min="10" max="10" width="14.42578125" style="40" bestFit="1" customWidth="1"/>
    <col min="11" max="11" width="39.42578125" style="40" customWidth="1"/>
    <col min="12" max="12" width="11.85546875" style="40" customWidth="1"/>
    <col min="13" max="16384" width="9.140625" style="40"/>
  </cols>
  <sheetData>
    <row r="1" spans="1:13" ht="54" customHeight="1">
      <c r="A1" s="310"/>
      <c r="B1" s="310"/>
      <c r="C1" s="310"/>
      <c r="D1" s="310"/>
      <c r="E1" s="310"/>
      <c r="F1" s="310"/>
      <c r="G1" s="310"/>
      <c r="H1" s="310"/>
    </row>
    <row r="2" spans="1:13" ht="25.5" thickBot="1">
      <c r="A2" s="311" t="s">
        <v>629</v>
      </c>
      <c r="B2" s="311"/>
      <c r="C2" s="311"/>
      <c r="D2" s="311"/>
      <c r="E2" s="311"/>
      <c r="F2" s="311"/>
      <c r="G2" s="311"/>
      <c r="H2" s="311"/>
    </row>
    <row r="3" spans="1:13" ht="21" customHeight="1">
      <c r="A3" s="61"/>
      <c r="B3" s="8" t="str">
        <f>'แบบปร.4.1.1 โรงอาหาร'!A3</f>
        <v>โครงการ :ปรับปรุงโรงอาหารคณะครุศาสตร์ ก่อสร้าง ณ ศูนย์แม่ริม</v>
      </c>
      <c r="C3" s="62"/>
      <c r="D3" s="62"/>
      <c r="E3" s="63"/>
      <c r="F3" s="64"/>
      <c r="G3" s="63"/>
      <c r="H3" s="64"/>
    </row>
    <row r="4" spans="1:13" ht="21" customHeight="1">
      <c r="A4" s="61"/>
      <c r="B4" s="8" t="s">
        <v>542</v>
      </c>
      <c r="C4" s="65"/>
      <c r="D4" s="65"/>
      <c r="E4" s="66"/>
      <c r="F4" s="67"/>
      <c r="G4" s="66"/>
      <c r="H4" s="67"/>
    </row>
    <row r="5" spans="1:13" ht="21" customHeight="1">
      <c r="A5" s="61"/>
      <c r="B5" s="8" t="str">
        <f>'แบบปร.4.1.1 โรงอาหาร'!A4</f>
        <v>เจ้าของอาคาร : มหาวิทยาลัยราชภัฏเชียงใหม่</v>
      </c>
      <c r="C5" s="65"/>
      <c r="D5" s="65"/>
      <c r="E5" s="66"/>
      <c r="F5" s="67"/>
      <c r="G5" s="66"/>
      <c r="H5" s="67"/>
    </row>
    <row r="6" spans="1:13" ht="21" customHeight="1">
      <c r="A6" s="61"/>
      <c r="B6" s="8" t="s">
        <v>809</v>
      </c>
      <c r="C6" s="65"/>
      <c r="D6" s="65"/>
      <c r="E6" s="66"/>
      <c r="F6" s="67"/>
      <c r="G6" s="66"/>
      <c r="H6" s="67"/>
    </row>
    <row r="7" spans="1:13" ht="21" customHeight="1">
      <c r="A7" s="61"/>
      <c r="B7" s="8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5"/>
      <c r="D7" s="65"/>
      <c r="E7" s="66"/>
      <c r="F7" s="67"/>
      <c r="G7" s="66"/>
      <c r="H7" s="67"/>
    </row>
    <row r="8" spans="1:13" ht="21" customHeight="1">
      <c r="A8" s="61"/>
      <c r="B8" s="8" t="s">
        <v>606</v>
      </c>
      <c r="C8" s="65"/>
      <c r="D8" s="65"/>
      <c r="E8" s="66"/>
      <c r="F8" s="67"/>
      <c r="G8" s="66"/>
      <c r="H8" s="67"/>
    </row>
    <row r="9" spans="1:13" ht="21" customHeight="1">
      <c r="A9" s="61"/>
      <c r="B9" s="8" t="s">
        <v>608</v>
      </c>
      <c r="C9" s="65"/>
      <c r="D9" s="68">
        <v>3</v>
      </c>
      <c r="E9" s="65" t="s">
        <v>103</v>
      </c>
      <c r="F9" s="67"/>
      <c r="G9" s="66"/>
      <c r="H9" s="67"/>
    </row>
    <row r="10" spans="1:13" ht="21" customHeight="1">
      <c r="A10" s="61"/>
      <c r="B10" s="8" t="s">
        <v>609</v>
      </c>
      <c r="C10" s="312"/>
      <c r="D10" s="312"/>
      <c r="E10" s="66"/>
      <c r="F10" s="67"/>
      <c r="G10" s="66"/>
      <c r="H10" s="67" t="s">
        <v>543</v>
      </c>
    </row>
    <row r="11" spans="1:13" s="10" customFormat="1">
      <c r="A11" s="313" t="s">
        <v>91</v>
      </c>
      <c r="B11" s="315" t="s">
        <v>0</v>
      </c>
      <c r="C11" s="69" t="s">
        <v>11</v>
      </c>
      <c r="D11" s="69" t="s">
        <v>16</v>
      </c>
      <c r="E11" s="69" t="s">
        <v>34</v>
      </c>
      <c r="F11" s="317" t="s">
        <v>654</v>
      </c>
      <c r="G11" s="69" t="s">
        <v>17</v>
      </c>
      <c r="H11" s="315" t="s">
        <v>12</v>
      </c>
    </row>
    <row r="12" spans="1:13" s="10" customFormat="1" ht="32.25" customHeight="1">
      <c r="A12" s="314"/>
      <c r="B12" s="316"/>
      <c r="C12" s="70" t="s">
        <v>620</v>
      </c>
      <c r="D12" s="70" t="s">
        <v>620</v>
      </c>
      <c r="E12" s="70" t="s">
        <v>620</v>
      </c>
      <c r="F12" s="318"/>
      <c r="G12" s="70" t="s">
        <v>620</v>
      </c>
      <c r="H12" s="316"/>
      <c r="J12" s="71"/>
      <c r="K12" s="71"/>
      <c r="L12" s="71"/>
      <c r="M12" s="71"/>
    </row>
    <row r="13" spans="1:13">
      <c r="A13" s="72"/>
      <c r="B13" s="73" t="s">
        <v>544</v>
      </c>
      <c r="C13" s="74"/>
      <c r="D13" s="74"/>
      <c r="E13" s="74"/>
      <c r="F13" s="72"/>
      <c r="G13" s="74"/>
      <c r="H13" s="72"/>
      <c r="L13" s="75"/>
    </row>
    <row r="14" spans="1:13" s="81" customFormat="1">
      <c r="A14" s="76">
        <v>1</v>
      </c>
      <c r="B14" s="77" t="s">
        <v>777</v>
      </c>
      <c r="C14" s="78"/>
      <c r="D14" s="78"/>
      <c r="E14" s="78"/>
      <c r="F14" s="79"/>
      <c r="G14" s="78"/>
      <c r="H14" s="250" t="s">
        <v>781</v>
      </c>
      <c r="K14" s="40"/>
      <c r="L14" s="82"/>
    </row>
    <row r="15" spans="1:13">
      <c r="A15" s="76"/>
      <c r="B15" s="77"/>
      <c r="C15" s="78"/>
      <c r="D15" s="78"/>
      <c r="E15" s="78"/>
      <c r="F15" s="79"/>
      <c r="G15" s="78"/>
      <c r="H15" s="250" t="s">
        <v>782</v>
      </c>
      <c r="L15" s="75"/>
    </row>
    <row r="16" spans="1:13">
      <c r="A16" s="83"/>
      <c r="B16" s="84"/>
      <c r="C16" s="85"/>
      <c r="D16" s="85"/>
      <c r="E16" s="85"/>
      <c r="F16" s="86"/>
      <c r="G16" s="78"/>
      <c r="H16" s="250" t="s">
        <v>783</v>
      </c>
      <c r="J16" s="75">
        <f>E14+E15</f>
        <v>0</v>
      </c>
      <c r="L16" s="75"/>
    </row>
    <row r="17" spans="1:12">
      <c r="A17" s="88"/>
      <c r="B17" s="84"/>
      <c r="C17" s="85"/>
      <c r="D17" s="85"/>
      <c r="E17" s="85"/>
      <c r="F17" s="86"/>
      <c r="G17" s="78"/>
      <c r="H17" s="250" t="s">
        <v>807</v>
      </c>
      <c r="L17" s="75"/>
    </row>
    <row r="18" spans="1:12">
      <c r="A18" s="83"/>
      <c r="B18" s="84"/>
      <c r="C18" s="85"/>
      <c r="D18" s="85"/>
      <c r="E18" s="85"/>
      <c r="F18" s="86"/>
      <c r="G18" s="78"/>
      <c r="H18" s="87"/>
      <c r="L18" s="75"/>
    </row>
    <row r="19" spans="1:12">
      <c r="A19" s="88"/>
      <c r="B19" s="84"/>
      <c r="C19" s="85"/>
      <c r="D19" s="85"/>
      <c r="E19" s="85"/>
      <c r="F19" s="86"/>
      <c r="G19" s="78"/>
      <c r="H19" s="83"/>
      <c r="L19" s="75"/>
    </row>
    <row r="20" spans="1:12">
      <c r="A20" s="88"/>
      <c r="B20" s="84"/>
      <c r="C20" s="85"/>
      <c r="D20" s="85"/>
      <c r="E20" s="85"/>
      <c r="F20" s="86"/>
      <c r="G20" s="78"/>
      <c r="H20" s="83"/>
    </row>
    <row r="21" spans="1:12">
      <c r="A21" s="89"/>
      <c r="B21" s="90"/>
      <c r="C21" s="91"/>
      <c r="D21" s="91"/>
      <c r="E21" s="91"/>
      <c r="F21" s="92"/>
      <c r="G21" s="93"/>
      <c r="H21" s="94"/>
    </row>
    <row r="22" spans="1:12">
      <c r="A22" s="299" t="s">
        <v>19</v>
      </c>
      <c r="B22" s="302" t="s">
        <v>630</v>
      </c>
      <c r="C22" s="303"/>
      <c r="D22" s="303"/>
      <c r="E22" s="303"/>
      <c r="F22" s="304"/>
      <c r="G22" s="95"/>
      <c r="H22" s="96"/>
      <c r="K22" s="97"/>
    </row>
    <row r="23" spans="1:12">
      <c r="A23" s="300"/>
      <c r="B23" s="98" t="s">
        <v>37</v>
      </c>
      <c r="C23" s="99"/>
      <c r="D23" s="99"/>
      <c r="E23" s="99"/>
      <c r="F23" s="99"/>
      <c r="G23" s="100"/>
      <c r="H23" s="101"/>
      <c r="K23" s="97"/>
    </row>
    <row r="24" spans="1:12">
      <c r="A24" s="301"/>
      <c r="B24" s="102" t="s">
        <v>20</v>
      </c>
      <c r="C24" s="305"/>
      <c r="D24" s="306"/>
      <c r="E24" s="306"/>
      <c r="F24" s="306"/>
      <c r="G24" s="306"/>
      <c r="H24" s="307"/>
    </row>
    <row r="25" spans="1:12" ht="9" customHeight="1">
      <c r="A25" s="103"/>
      <c r="B25" s="103"/>
      <c r="C25" s="104"/>
      <c r="D25" s="104"/>
      <c r="E25" s="104"/>
      <c r="F25" s="103"/>
      <c r="G25" s="104"/>
      <c r="H25" s="103"/>
    </row>
    <row r="26" spans="1:12" s="3" customFormat="1">
      <c r="A26" s="40"/>
      <c r="B26" s="105" t="s">
        <v>38</v>
      </c>
      <c r="C26" s="106"/>
      <c r="D26" s="107" t="s">
        <v>83</v>
      </c>
      <c r="E26" s="108"/>
      <c r="F26" s="108"/>
      <c r="G26" s="109"/>
      <c r="H26" s="109"/>
      <c r="J26" s="19"/>
      <c r="K26" s="110"/>
    </row>
    <row r="27" spans="1:12" s="22" customFormat="1">
      <c r="A27" s="40"/>
      <c r="B27" s="105" t="s">
        <v>39</v>
      </c>
      <c r="C27" s="106"/>
      <c r="D27" s="107" t="s">
        <v>554</v>
      </c>
      <c r="E27" s="57"/>
      <c r="F27" s="57"/>
      <c r="G27" s="111"/>
      <c r="H27" s="111"/>
    </row>
    <row r="28" spans="1:12" s="29" customFormat="1">
      <c r="A28" s="40"/>
      <c r="B28" s="40"/>
      <c r="C28" s="57"/>
      <c r="D28" s="58"/>
      <c r="E28" s="57"/>
      <c r="F28" s="57"/>
      <c r="G28" s="111"/>
      <c r="H28" s="111"/>
    </row>
    <row r="29" spans="1:12" s="29" customFormat="1">
      <c r="A29" s="292"/>
      <c r="B29" s="292"/>
      <c r="C29" s="292"/>
      <c r="D29" s="292"/>
      <c r="E29" s="292"/>
      <c r="F29" s="292"/>
      <c r="G29" s="292"/>
      <c r="H29" s="292"/>
    </row>
    <row r="30" spans="1:12" s="29" customFormat="1">
      <c r="A30" s="291"/>
      <c r="B30" s="291"/>
      <c r="C30" s="291"/>
      <c r="D30" s="291"/>
      <c r="E30" s="291"/>
      <c r="F30" s="291"/>
      <c r="G30" s="291"/>
      <c r="H30" s="291"/>
    </row>
    <row r="31" spans="1:12" s="29" customFormat="1">
      <c r="A31" s="298"/>
      <c r="B31" s="298"/>
      <c r="C31" s="298"/>
      <c r="D31" s="245"/>
      <c r="E31" s="248"/>
      <c r="F31" s="298"/>
      <c r="G31" s="298"/>
      <c r="H31" s="298"/>
    </row>
    <row r="32" spans="1:12" s="29" customFormat="1">
      <c r="A32" s="238"/>
      <c r="B32" s="234"/>
      <c r="D32" s="289"/>
      <c r="E32" s="289"/>
      <c r="F32" s="3"/>
      <c r="G32" s="249"/>
      <c r="H32" s="249"/>
    </row>
    <row r="33" spans="1:11" s="29" customFormat="1">
      <c r="A33" s="238"/>
      <c r="B33" s="233"/>
      <c r="D33" s="290"/>
      <c r="E33" s="290"/>
      <c r="F33" s="49"/>
      <c r="G33" s="50"/>
      <c r="H33" s="50"/>
    </row>
    <row r="34" spans="1:11" s="29" customFormat="1">
      <c r="B34" s="234"/>
      <c r="C34" s="51"/>
      <c r="D34" s="49"/>
      <c r="E34" s="234"/>
      <c r="F34" s="49"/>
      <c r="G34" s="50"/>
      <c r="H34" s="50"/>
    </row>
    <row r="35" spans="1:11" s="29" customFormat="1">
      <c r="B35" s="233"/>
      <c r="C35" s="3"/>
      <c r="D35" s="3"/>
      <c r="F35" s="289"/>
      <c r="G35" s="289"/>
      <c r="H35" s="3"/>
    </row>
    <row r="36" spans="1:11" s="29" customFormat="1">
      <c r="B36" s="234"/>
      <c r="C36" s="52"/>
      <c r="D36" s="52"/>
      <c r="F36" s="290"/>
      <c r="G36" s="290"/>
      <c r="H36" s="249"/>
    </row>
    <row r="37" spans="1:11" s="29" customFormat="1">
      <c r="B37" s="234"/>
      <c r="C37" s="52"/>
      <c r="D37" s="52"/>
      <c r="F37" s="234"/>
      <c r="G37" s="234"/>
      <c r="H37" s="249"/>
    </row>
    <row r="38" spans="1:11" s="29" customFormat="1">
      <c r="B38" s="233"/>
      <c r="C38" s="3"/>
      <c r="D38" s="3"/>
      <c r="F38" s="289"/>
      <c r="G38" s="289"/>
      <c r="H38" s="3"/>
    </row>
    <row r="39" spans="1:11" s="29" customFormat="1">
      <c r="A39" s="238"/>
      <c r="B39" s="235"/>
      <c r="C39" s="52"/>
      <c r="D39" s="52"/>
      <c r="F39" s="290"/>
      <c r="G39" s="290"/>
      <c r="H39" s="246"/>
    </row>
    <row r="40" spans="1:11" s="29" customFormat="1">
      <c r="A40" s="238"/>
      <c r="B40" s="246"/>
      <c r="C40" s="245"/>
      <c r="D40" s="245"/>
      <c r="E40" s="248"/>
      <c r="F40" s="248"/>
      <c r="G40" s="50"/>
      <c r="H40" s="50"/>
    </row>
    <row r="41" spans="1:11" s="29" customFormat="1">
      <c r="B41" s="233"/>
      <c r="C41" s="3"/>
      <c r="D41" s="3"/>
      <c r="F41" s="289"/>
      <c r="G41" s="289"/>
      <c r="H41" s="3"/>
    </row>
    <row r="42" spans="1:11" s="29" customFormat="1">
      <c r="A42" s="238"/>
      <c r="B42" s="235"/>
      <c r="C42" s="119"/>
      <c r="D42" s="52"/>
      <c r="F42" s="309"/>
      <c r="G42" s="309"/>
      <c r="H42" s="52"/>
    </row>
    <row r="43" spans="1:11" s="29" customFormat="1">
      <c r="A43" s="238"/>
      <c r="B43" s="238"/>
      <c r="C43" s="248"/>
      <c r="D43" s="245"/>
      <c r="E43" s="248"/>
      <c r="F43" s="248"/>
      <c r="G43" s="50"/>
      <c r="H43" s="50"/>
    </row>
    <row r="44" spans="1:11" s="3" customFormat="1">
      <c r="A44" s="118"/>
      <c r="B44" s="233"/>
      <c r="D44" s="249"/>
      <c r="E44" s="249"/>
      <c r="F44" s="248"/>
      <c r="G44" s="50"/>
      <c r="H44" s="50"/>
    </row>
    <row r="45" spans="1:11" s="3" customFormat="1">
      <c r="A45" s="119"/>
      <c r="B45" s="235"/>
      <c r="C45" s="119"/>
      <c r="D45" s="249"/>
      <c r="E45" s="249"/>
      <c r="F45" s="249"/>
      <c r="G45" s="109"/>
      <c r="H45" s="109"/>
    </row>
    <row r="46" spans="1:11" s="3" customFormat="1">
      <c r="A46" s="249"/>
      <c r="B46" s="249"/>
      <c r="C46" s="249"/>
      <c r="D46" s="249"/>
      <c r="E46" s="249"/>
      <c r="F46" s="249"/>
      <c r="G46" s="249"/>
      <c r="H46" s="249"/>
      <c r="K46" s="110"/>
    </row>
    <row r="47" spans="1:11" s="3" customFormat="1" ht="36.75" customHeight="1">
      <c r="A47" s="308"/>
      <c r="B47" s="308"/>
      <c r="C47" s="308"/>
      <c r="D47" s="46"/>
      <c r="E47" s="46"/>
      <c r="F47" s="46"/>
      <c r="G47" s="46"/>
      <c r="H47" s="46"/>
    </row>
    <row r="48" spans="1:11" s="3" customFormat="1" ht="29.25" customHeight="1">
      <c r="A48" s="308"/>
      <c r="B48" s="308"/>
      <c r="C48" s="308"/>
      <c r="D48" s="46"/>
      <c r="E48" s="46"/>
      <c r="F48" s="46"/>
      <c r="G48" s="109"/>
      <c r="H48" s="109"/>
    </row>
    <row r="49" spans="1:8" s="3" customFormat="1" ht="14.25" customHeight="1">
      <c r="A49" s="40"/>
      <c r="B49" s="109"/>
      <c r="C49" s="109"/>
      <c r="D49" s="46"/>
      <c r="E49" s="46"/>
      <c r="F49" s="46"/>
      <c r="G49" s="46"/>
      <c r="H49" s="46"/>
    </row>
    <row r="50" spans="1:8" s="3" customFormat="1" ht="36.75" customHeight="1">
      <c r="A50" s="308"/>
      <c r="B50" s="308"/>
      <c r="C50" s="308"/>
      <c r="D50" s="46"/>
      <c r="E50" s="46"/>
      <c r="F50" s="46"/>
      <c r="G50" s="46"/>
      <c r="H50" s="46"/>
    </row>
    <row r="51" spans="1:8" s="3" customFormat="1" ht="29.25" customHeight="1">
      <c r="A51" s="308"/>
      <c r="B51" s="308"/>
      <c r="C51" s="308"/>
      <c r="D51" s="46"/>
      <c r="E51" s="46"/>
      <c r="F51" s="46"/>
      <c r="G51" s="109"/>
      <c r="H51" s="109"/>
    </row>
    <row r="52" spans="1:8" s="3" customFormat="1" ht="14.25" customHeight="1">
      <c r="A52" s="40"/>
      <c r="B52" s="40"/>
      <c r="C52" s="57"/>
      <c r="D52" s="46"/>
      <c r="E52" s="46"/>
      <c r="F52" s="46"/>
      <c r="G52" s="46"/>
      <c r="H52" s="46"/>
    </row>
    <row r="53" spans="1:8" s="3" customFormat="1" ht="36.75" customHeight="1">
      <c r="A53" s="308"/>
      <c r="B53" s="308"/>
      <c r="C53" s="308"/>
      <c r="D53" s="46"/>
      <c r="E53" s="46"/>
      <c r="F53" s="46"/>
      <c r="G53" s="46"/>
      <c r="H53" s="46"/>
    </row>
    <row r="54" spans="1:8" s="3" customFormat="1" ht="29.25" customHeight="1">
      <c r="A54" s="308"/>
      <c r="B54" s="308"/>
      <c r="C54" s="308"/>
      <c r="D54" s="46"/>
      <c r="E54" s="46"/>
      <c r="F54" s="46"/>
      <c r="G54" s="109"/>
      <c r="H54" s="109"/>
    </row>
    <row r="55" spans="1:8" s="3" customFormat="1">
      <c r="A55" s="56"/>
      <c r="B55" s="56"/>
      <c r="C55" s="56"/>
      <c r="D55" s="46"/>
      <c r="E55" s="46"/>
      <c r="F55" s="46"/>
      <c r="G55" s="46"/>
      <c r="H55" s="46"/>
    </row>
    <row r="56" spans="1:8" s="3" customFormat="1">
      <c r="A56" s="40"/>
      <c r="B56" s="56"/>
      <c r="C56" s="57"/>
      <c r="D56" s="46"/>
      <c r="E56" s="46"/>
      <c r="F56" s="46"/>
      <c r="G56" s="46"/>
      <c r="H56" s="46"/>
    </row>
    <row r="57" spans="1:8">
      <c r="F57" s="46"/>
      <c r="G57" s="46"/>
      <c r="H57" s="46"/>
    </row>
  </sheetData>
  <mergeCells count="28">
    <mergeCell ref="A1:H1"/>
    <mergeCell ref="A2:H2"/>
    <mergeCell ref="C10:D10"/>
    <mergeCell ref="A11:A12"/>
    <mergeCell ref="B11:B12"/>
    <mergeCell ref="F11:F12"/>
    <mergeCell ref="H11:H12"/>
    <mergeCell ref="A22:A24"/>
    <mergeCell ref="B22:F22"/>
    <mergeCell ref="C24:H24"/>
    <mergeCell ref="A54:C54"/>
    <mergeCell ref="F39:G39"/>
    <mergeCell ref="A47:C47"/>
    <mergeCell ref="A48:C48"/>
    <mergeCell ref="A53:C53"/>
    <mergeCell ref="A50:C50"/>
    <mergeCell ref="A51:C51"/>
    <mergeCell ref="F41:G41"/>
    <mergeCell ref="F42:G42"/>
    <mergeCell ref="F36:G36"/>
    <mergeCell ref="F38:G38"/>
    <mergeCell ref="D32:E32"/>
    <mergeCell ref="D33:E33"/>
    <mergeCell ref="A29:H29"/>
    <mergeCell ref="F35:G35"/>
    <mergeCell ref="A30:H30"/>
    <mergeCell ref="A31:C31"/>
    <mergeCell ref="F31:H31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1" fitToHeight="0" orientation="portrait" blackAndWhite="1" r:id="rId1"/>
  <headerFooter>
    <oddHeader xml:space="preserve">&amp;Rแบบ ปร. 5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1"/>
  <sheetViews>
    <sheetView view="pageBreakPreview" zoomScale="70" zoomScaleNormal="55" zoomScaleSheetLayoutView="70" workbookViewId="0">
      <selection activeCell="B6" sqref="B6"/>
    </sheetView>
  </sheetViews>
  <sheetFormatPr defaultRowHeight="24.75"/>
  <cols>
    <col min="1" max="1" width="6.5703125" style="40" customWidth="1"/>
    <col min="2" max="2" width="37.85546875" style="40" customWidth="1"/>
    <col min="3" max="3" width="26.140625" style="75" customWidth="1"/>
    <col min="4" max="4" width="20.28515625" style="40" customWidth="1"/>
    <col min="5" max="5" width="27.5703125" style="75" customWidth="1"/>
    <col min="6" max="6" width="27.140625" style="40" customWidth="1"/>
    <col min="7" max="7" width="9.140625" style="40"/>
    <col min="8" max="8" width="10.5703125" style="40" bestFit="1" customWidth="1"/>
    <col min="9" max="9" width="39.42578125" style="40" customWidth="1"/>
    <col min="10" max="10" width="11.85546875" style="40" customWidth="1"/>
    <col min="11" max="16384" width="9.140625" style="40"/>
  </cols>
  <sheetData>
    <row r="1" spans="1:11" ht="54" customHeight="1">
      <c r="A1" s="310"/>
      <c r="B1" s="310"/>
      <c r="C1" s="310"/>
      <c r="D1" s="310"/>
      <c r="E1" s="310"/>
      <c r="F1" s="310"/>
    </row>
    <row r="2" spans="1:11" ht="25.5" thickBot="1">
      <c r="A2" s="311" t="s">
        <v>629</v>
      </c>
      <c r="B2" s="311"/>
      <c r="C2" s="311"/>
      <c r="D2" s="311"/>
      <c r="E2" s="311"/>
      <c r="F2" s="311"/>
    </row>
    <row r="3" spans="1:11" ht="21" customHeight="1">
      <c r="A3" s="61"/>
      <c r="B3" s="8" t="str">
        <f>'แบบปร.4.1.1 โรงอาหาร'!A3</f>
        <v>โครงการ :ปรับปรุงโรงอาหารคณะครุศาสตร์ ก่อสร้าง ณ ศูนย์แม่ริม</v>
      </c>
      <c r="C3" s="63"/>
      <c r="D3" s="64"/>
      <c r="E3" s="63"/>
      <c r="F3" s="64"/>
    </row>
    <row r="4" spans="1:11" ht="21" customHeight="1">
      <c r="A4" s="61"/>
      <c r="B4" s="8" t="s">
        <v>542</v>
      </c>
      <c r="C4" s="66"/>
      <c r="D4" s="67"/>
      <c r="E4" s="66"/>
      <c r="F4" s="67"/>
    </row>
    <row r="5" spans="1:11" ht="21" customHeight="1">
      <c r="A5" s="61"/>
      <c r="B5" s="8" t="str">
        <f>'แบบปร.4.1.1 โรงอาหาร'!A4</f>
        <v>เจ้าของอาคาร : มหาวิทยาลัยราชภัฏเชียงใหม่</v>
      </c>
      <c r="C5" s="66"/>
      <c r="D5" s="67"/>
      <c r="E5" s="66"/>
      <c r="F5" s="67"/>
    </row>
    <row r="6" spans="1:11" ht="21" customHeight="1">
      <c r="A6" s="61"/>
      <c r="B6" s="8" t="s">
        <v>809</v>
      </c>
      <c r="C6" s="66"/>
      <c r="D6" s="67"/>
      <c r="E6" s="66"/>
      <c r="F6" s="67"/>
    </row>
    <row r="7" spans="1:11" ht="21" customHeight="1">
      <c r="A7" s="61"/>
      <c r="B7" s="8" t="str">
        <f>'แบบปร.4.1.1 โรงอาหาร'!A5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6"/>
      <c r="D7" s="67"/>
      <c r="E7" s="66"/>
      <c r="F7" s="67"/>
    </row>
    <row r="8" spans="1:11" ht="21" customHeight="1">
      <c r="A8" s="61"/>
      <c r="B8" s="8" t="s">
        <v>606</v>
      </c>
      <c r="C8" s="66"/>
      <c r="D8" s="67"/>
      <c r="E8" s="66"/>
      <c r="F8" s="67"/>
    </row>
    <row r="9" spans="1:11" ht="21" customHeight="1">
      <c r="A9" s="61"/>
      <c r="B9" s="8" t="s">
        <v>608</v>
      </c>
      <c r="C9" s="65">
        <v>3</v>
      </c>
      <c r="D9" s="67" t="s">
        <v>103</v>
      </c>
      <c r="E9" s="66"/>
      <c r="F9" s="67"/>
    </row>
    <row r="10" spans="1:11" ht="21" customHeight="1">
      <c r="A10" s="61"/>
      <c r="B10" s="8" t="s">
        <v>609</v>
      </c>
      <c r="C10" s="112"/>
      <c r="D10" s="67"/>
      <c r="E10" s="66"/>
      <c r="F10" s="67" t="s">
        <v>543</v>
      </c>
    </row>
    <row r="11" spans="1:11" s="10" customFormat="1">
      <c r="A11" s="313" t="s">
        <v>91</v>
      </c>
      <c r="B11" s="315" t="s">
        <v>0</v>
      </c>
      <c r="C11" s="69" t="s">
        <v>34</v>
      </c>
      <c r="D11" s="317" t="s">
        <v>626</v>
      </c>
      <c r="E11" s="69" t="s">
        <v>17</v>
      </c>
      <c r="F11" s="315" t="s">
        <v>12</v>
      </c>
    </row>
    <row r="12" spans="1:11" s="10" customFormat="1" ht="32.25" customHeight="1">
      <c r="A12" s="314"/>
      <c r="B12" s="316"/>
      <c r="C12" s="70" t="s">
        <v>620</v>
      </c>
      <c r="D12" s="318"/>
      <c r="E12" s="70" t="s">
        <v>620</v>
      </c>
      <c r="F12" s="316"/>
      <c r="H12" s="71"/>
      <c r="I12" s="71"/>
      <c r="J12" s="71"/>
      <c r="K12" s="71"/>
    </row>
    <row r="13" spans="1:11">
      <c r="A13" s="72"/>
      <c r="B13" s="257" t="s">
        <v>636</v>
      </c>
      <c r="C13" s="74"/>
      <c r="D13" s="72"/>
      <c r="E13" s="74"/>
      <c r="F13" s="72"/>
      <c r="J13" s="75"/>
    </row>
    <row r="14" spans="1:11" s="81" customFormat="1">
      <c r="A14" s="76">
        <v>1</v>
      </c>
      <c r="B14" s="114" t="s">
        <v>637</v>
      </c>
      <c r="C14" s="78"/>
      <c r="D14" s="115"/>
      <c r="E14" s="78"/>
      <c r="F14" s="80"/>
      <c r="I14" s="40"/>
      <c r="J14" s="82"/>
    </row>
    <row r="15" spans="1:11">
      <c r="A15" s="83"/>
      <c r="B15" s="84"/>
      <c r="C15" s="85"/>
      <c r="D15" s="86"/>
      <c r="E15" s="78"/>
      <c r="F15" s="87"/>
      <c r="J15" s="75"/>
    </row>
    <row r="16" spans="1:11">
      <c r="A16" s="83"/>
      <c r="B16" s="84"/>
      <c r="C16" s="85"/>
      <c r="D16" s="86"/>
      <c r="E16" s="78"/>
      <c r="F16" s="87"/>
      <c r="J16" s="75"/>
    </row>
    <row r="17" spans="1:9">
      <c r="A17" s="88"/>
      <c r="B17" s="84"/>
      <c r="C17" s="85"/>
      <c r="D17" s="86"/>
      <c r="E17" s="78"/>
      <c r="F17" s="83"/>
    </row>
    <row r="18" spans="1:9">
      <c r="A18" s="89"/>
      <c r="B18" s="90"/>
      <c r="C18" s="91"/>
      <c r="D18" s="92"/>
      <c r="E18" s="93"/>
      <c r="F18" s="94"/>
    </row>
    <row r="19" spans="1:9">
      <c r="A19" s="300" t="s">
        <v>19</v>
      </c>
      <c r="B19" s="98" t="s">
        <v>630</v>
      </c>
      <c r="C19" s="99"/>
      <c r="D19" s="99"/>
      <c r="E19" s="100"/>
      <c r="F19" s="101"/>
      <c r="I19" s="97"/>
    </row>
    <row r="20" spans="1:9">
      <c r="A20" s="301"/>
      <c r="B20" s="319" t="s">
        <v>37</v>
      </c>
      <c r="C20" s="320"/>
      <c r="D20" s="320"/>
      <c r="E20" s="100"/>
      <c r="F20" s="101"/>
    </row>
    <row r="21" spans="1:9">
      <c r="A21" s="102"/>
      <c r="B21" s="102" t="s">
        <v>20</v>
      </c>
      <c r="C21" s="102"/>
      <c r="D21" s="102"/>
      <c r="E21" s="102"/>
      <c r="F21" s="102"/>
    </row>
    <row r="22" spans="1:9" s="29" customFormat="1" ht="23.25" customHeight="1">
      <c r="A22" s="40"/>
      <c r="B22" s="40"/>
      <c r="C22" s="57"/>
      <c r="D22" s="57"/>
      <c r="E22" s="111"/>
      <c r="F22" s="111"/>
    </row>
    <row r="23" spans="1:9" s="29" customFormat="1">
      <c r="A23" s="292"/>
      <c r="B23" s="292"/>
      <c r="C23" s="292"/>
      <c r="D23" s="292"/>
      <c r="E23" s="292"/>
      <c r="F23" s="292"/>
      <c r="G23" s="292"/>
      <c r="H23" s="292"/>
    </row>
    <row r="24" spans="1:9" s="29" customFormat="1">
      <c r="A24" s="291"/>
      <c r="B24" s="291"/>
      <c r="C24" s="291"/>
      <c r="D24" s="291"/>
      <c r="E24" s="291"/>
      <c r="F24" s="291"/>
      <c r="G24" s="291"/>
      <c r="H24" s="291"/>
    </row>
    <row r="25" spans="1:9" s="29" customFormat="1">
      <c r="A25" s="298"/>
      <c r="B25" s="298"/>
      <c r="C25" s="298"/>
      <c r="D25" s="245"/>
      <c r="E25" s="248"/>
      <c r="F25" s="298"/>
      <c r="G25" s="298"/>
      <c r="H25" s="298"/>
    </row>
    <row r="26" spans="1:9" s="29" customFormat="1">
      <c r="A26" s="238"/>
      <c r="B26" s="253"/>
      <c r="C26" s="252"/>
      <c r="D26" s="3"/>
      <c r="F26" s="3"/>
      <c r="G26" s="249"/>
      <c r="H26" s="249"/>
    </row>
    <row r="27" spans="1:9" s="29" customFormat="1">
      <c r="A27" s="238"/>
      <c r="B27" s="252"/>
      <c r="C27" s="253"/>
      <c r="D27" s="253"/>
      <c r="F27" s="49"/>
      <c r="G27" s="50"/>
      <c r="H27" s="50"/>
    </row>
    <row r="28" spans="1:9" s="29" customFormat="1">
      <c r="B28" s="253"/>
      <c r="C28" s="51"/>
      <c r="D28" s="49"/>
      <c r="E28" s="253"/>
      <c r="F28" s="49"/>
      <c r="G28" s="50"/>
      <c r="H28" s="50"/>
    </row>
    <row r="29" spans="1:9" s="29" customFormat="1">
      <c r="B29" s="252"/>
      <c r="C29" s="3"/>
      <c r="D29" s="3"/>
      <c r="E29" s="252"/>
      <c r="F29" s="3"/>
      <c r="H29" s="3"/>
    </row>
    <row r="30" spans="1:9" s="29" customFormat="1">
      <c r="B30" s="253"/>
      <c r="C30" s="52"/>
      <c r="D30" s="52"/>
      <c r="E30" s="253"/>
      <c r="F30" s="249"/>
      <c r="H30" s="249"/>
    </row>
    <row r="31" spans="1:9" s="29" customFormat="1">
      <c r="B31" s="253"/>
      <c r="C31" s="52"/>
      <c r="D31" s="52"/>
      <c r="E31" s="253"/>
      <c r="F31" s="249"/>
      <c r="H31" s="249"/>
    </row>
    <row r="32" spans="1:9" s="29" customFormat="1">
      <c r="B32" s="252"/>
      <c r="C32" s="3"/>
      <c r="D32" s="3"/>
      <c r="E32" s="252"/>
      <c r="F32" s="3"/>
      <c r="H32" s="3"/>
    </row>
    <row r="33" spans="1:9" s="29" customFormat="1">
      <c r="A33" s="238"/>
      <c r="B33" s="254"/>
      <c r="C33" s="52"/>
      <c r="D33" s="52"/>
      <c r="E33" s="253"/>
      <c r="F33" s="255"/>
      <c r="H33" s="255"/>
    </row>
    <row r="34" spans="1:9" s="29" customFormat="1">
      <c r="A34" s="238"/>
      <c r="B34" s="255"/>
      <c r="C34" s="245"/>
      <c r="D34" s="245"/>
      <c r="E34" s="248"/>
      <c r="F34" s="50"/>
      <c r="H34" s="50"/>
    </row>
    <row r="35" spans="1:9" s="29" customFormat="1">
      <c r="B35" s="252"/>
      <c r="C35" s="3"/>
      <c r="D35" s="3"/>
      <c r="E35" s="252"/>
      <c r="F35" s="3"/>
      <c r="H35" s="3"/>
    </row>
    <row r="36" spans="1:9" s="29" customFormat="1">
      <c r="A36" s="238"/>
      <c r="B36" s="254"/>
      <c r="C36" s="119"/>
      <c r="D36" s="52"/>
      <c r="E36" s="254"/>
      <c r="F36" s="52"/>
      <c r="H36" s="52"/>
    </row>
    <row r="37" spans="1:9" s="29" customFormat="1">
      <c r="A37" s="238"/>
      <c r="B37" s="238"/>
      <c r="C37" s="248"/>
      <c r="D37" s="245"/>
      <c r="E37" s="248"/>
      <c r="F37" s="248"/>
      <c r="G37" s="50"/>
      <c r="H37" s="50"/>
    </row>
    <row r="38" spans="1:9" s="3" customFormat="1">
      <c r="A38" s="118"/>
      <c r="B38" s="252"/>
      <c r="D38" s="249"/>
      <c r="E38" s="249"/>
      <c r="F38" s="248"/>
      <c r="G38" s="50"/>
      <c r="H38" s="50"/>
    </row>
    <row r="39" spans="1:9" s="3" customFormat="1">
      <c r="A39" s="119"/>
      <c r="B39" s="254"/>
      <c r="C39" s="119"/>
      <c r="D39" s="249"/>
      <c r="E39" s="249"/>
      <c r="F39" s="249"/>
      <c r="G39" s="109"/>
      <c r="H39" s="109"/>
    </row>
    <row r="40" spans="1:9" s="3" customFormat="1">
      <c r="A40" s="46"/>
      <c r="B40" s="46"/>
      <c r="C40" s="46"/>
      <c r="D40" s="46"/>
      <c r="E40" s="46"/>
      <c r="F40" s="46"/>
      <c r="I40" s="110"/>
    </row>
    <row r="41" spans="1:9" s="3" customFormat="1" ht="36.75" customHeight="1">
      <c r="A41" s="308"/>
      <c r="B41" s="308"/>
      <c r="C41" s="46"/>
      <c r="D41" s="46"/>
      <c r="E41" s="46"/>
      <c r="F41" s="46"/>
    </row>
    <row r="42" spans="1:9" s="3" customFormat="1" ht="29.25" customHeight="1">
      <c r="A42" s="308"/>
      <c r="B42" s="308"/>
      <c r="C42" s="46"/>
      <c r="D42" s="46"/>
      <c r="E42" s="109"/>
      <c r="F42" s="109"/>
    </row>
    <row r="43" spans="1:9" s="3" customFormat="1" ht="14.25" customHeight="1">
      <c r="A43" s="40"/>
      <c r="B43" s="109"/>
      <c r="C43" s="46"/>
      <c r="D43" s="46"/>
      <c r="E43" s="46"/>
      <c r="F43" s="46"/>
    </row>
    <row r="44" spans="1:9" s="3" customFormat="1" ht="36.75" customHeight="1">
      <c r="A44" s="308"/>
      <c r="B44" s="308"/>
      <c r="C44" s="46"/>
      <c r="D44" s="46"/>
      <c r="E44" s="46"/>
      <c r="F44" s="46"/>
    </row>
    <row r="45" spans="1:9" s="3" customFormat="1" ht="29.25" customHeight="1">
      <c r="A45" s="308"/>
      <c r="B45" s="308"/>
      <c r="C45" s="46"/>
      <c r="D45" s="46"/>
      <c r="E45" s="109"/>
      <c r="F45" s="109"/>
    </row>
    <row r="46" spans="1:9" s="3" customFormat="1" ht="14.25" customHeight="1">
      <c r="A46" s="40"/>
      <c r="B46" s="40"/>
      <c r="C46" s="46"/>
      <c r="D46" s="46"/>
      <c r="E46" s="46"/>
      <c r="F46" s="46"/>
    </row>
    <row r="47" spans="1:9" s="3" customFormat="1" ht="36.75" customHeight="1">
      <c r="A47" s="308"/>
      <c r="B47" s="308"/>
      <c r="C47" s="46"/>
      <c r="D47" s="46"/>
      <c r="E47" s="46"/>
      <c r="F47" s="46"/>
    </row>
    <row r="48" spans="1:9" s="3" customFormat="1" ht="29.25" customHeight="1">
      <c r="A48" s="308"/>
      <c r="B48" s="308"/>
      <c r="C48" s="46"/>
      <c r="D48" s="46"/>
      <c r="E48" s="109"/>
      <c r="F48" s="109"/>
    </row>
    <row r="49" spans="1:6" s="3" customFormat="1">
      <c r="A49" s="56"/>
      <c r="B49" s="56"/>
      <c r="C49" s="46"/>
      <c r="D49" s="46"/>
      <c r="E49" s="46"/>
      <c r="F49" s="46"/>
    </row>
    <row r="50" spans="1:6" s="3" customFormat="1">
      <c r="A50" s="40"/>
      <c r="B50" s="56"/>
      <c r="C50" s="46"/>
      <c r="D50" s="46"/>
      <c r="E50" s="46"/>
      <c r="F50" s="46"/>
    </row>
    <row r="51" spans="1:6">
      <c r="D51" s="46"/>
      <c r="E51" s="46"/>
      <c r="F51" s="46"/>
    </row>
  </sheetData>
  <mergeCells count="18">
    <mergeCell ref="A1:F1"/>
    <mergeCell ref="A2:F2"/>
    <mergeCell ref="A11:A12"/>
    <mergeCell ref="B11:B12"/>
    <mergeCell ref="D11:D12"/>
    <mergeCell ref="F11:F12"/>
    <mergeCell ref="A47:B47"/>
    <mergeCell ref="A48:B48"/>
    <mergeCell ref="A19:A20"/>
    <mergeCell ref="A42:B42"/>
    <mergeCell ref="A45:B45"/>
    <mergeCell ref="A41:B41"/>
    <mergeCell ref="A44:B44"/>
    <mergeCell ref="A23:H23"/>
    <mergeCell ref="A24:H24"/>
    <mergeCell ref="A25:C25"/>
    <mergeCell ref="F25:H25"/>
    <mergeCell ref="B20:D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fitToHeight="0" orientation="portrait" blackAndWhite="1" r:id="rId1"/>
  <headerFooter>
    <oddHeader xml:space="preserve">&amp;Rแบบ ปร. 5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8"/>
  <sheetViews>
    <sheetView showGridLines="0" view="pageBreakPreview" zoomScale="80" zoomScaleNormal="55" zoomScaleSheetLayoutView="80" zoomScalePageLayoutView="30" workbookViewId="0">
      <pane ySplit="8" topLeftCell="A9" activePane="bottomLeft" state="frozen"/>
      <selection pane="bottomLeft" activeCell="C22" sqref="C22"/>
    </sheetView>
  </sheetViews>
  <sheetFormatPr defaultRowHeight="24.95" customHeight="1"/>
  <cols>
    <col min="1" max="1" width="6.140625" style="163" customWidth="1"/>
    <col min="2" max="2" width="5" style="188" customWidth="1"/>
    <col min="3" max="3" width="84" style="132" customWidth="1"/>
    <col min="4" max="4" width="10.5703125" style="191" bestFit="1" customWidth="1"/>
    <col min="5" max="5" width="7.28515625" style="191" customWidth="1"/>
    <col min="6" max="6" width="11.7109375" style="163" bestFit="1" customWidth="1"/>
    <col min="7" max="7" width="17.5703125" style="192" bestFit="1" customWidth="1"/>
    <col min="8" max="8" width="12.85546875" style="192" customWidth="1"/>
    <col min="9" max="9" width="16.85546875" style="163" customWidth="1"/>
    <col min="10" max="10" width="17.28515625" style="192" bestFit="1" customWidth="1"/>
    <col min="11" max="11" width="21.5703125" style="163" customWidth="1"/>
    <col min="12" max="12" width="12.28515625" style="163" customWidth="1"/>
    <col min="13" max="16384" width="9.140625" style="163"/>
  </cols>
  <sheetData>
    <row r="1" spans="1:12" s="120" customFormat="1" ht="23.25" thickBot="1">
      <c r="A1" s="321" t="s">
        <v>628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2" s="120" customFormat="1" ht="22.5" customHeight="1">
      <c r="A2" s="121" t="s">
        <v>539</v>
      </c>
      <c r="B2" s="122"/>
      <c r="C2" s="123"/>
      <c r="D2" s="213"/>
      <c r="E2" s="125"/>
      <c r="F2" s="125"/>
      <c r="H2" s="125"/>
      <c r="I2" s="123"/>
      <c r="J2" s="123"/>
      <c r="K2" s="126"/>
    </row>
    <row r="3" spans="1:12" s="120" customFormat="1" ht="22.5">
      <c r="A3" s="124" t="s">
        <v>806</v>
      </c>
      <c r="B3" s="127"/>
      <c r="C3" s="128"/>
      <c r="D3" s="213"/>
      <c r="E3" s="130"/>
      <c r="F3" s="132"/>
      <c r="G3" s="131"/>
      <c r="H3" s="132"/>
      <c r="I3" s="133"/>
      <c r="J3" s="132"/>
      <c r="K3" s="134"/>
    </row>
    <row r="4" spans="1:12" s="120" customFormat="1" ht="22.5">
      <c r="A4" s="124" t="s">
        <v>540</v>
      </c>
      <c r="B4" s="127"/>
      <c r="C4" s="128"/>
      <c r="D4" s="214"/>
      <c r="E4" s="130"/>
      <c r="F4" s="132"/>
      <c r="G4" s="131"/>
      <c r="H4" s="132"/>
      <c r="I4" s="133"/>
      <c r="J4" s="132"/>
      <c r="K4" s="134"/>
    </row>
    <row r="5" spans="1:12" s="120" customFormat="1" ht="22.5">
      <c r="A5" s="124" t="s">
        <v>603</v>
      </c>
      <c r="B5" s="127"/>
      <c r="C5" s="128"/>
      <c r="D5" s="213"/>
      <c r="E5" s="130"/>
      <c r="F5" s="132"/>
      <c r="G5" s="131"/>
      <c r="H5" s="132"/>
      <c r="I5" s="133"/>
      <c r="J5" s="132"/>
      <c r="K5" s="134"/>
    </row>
    <row r="6" spans="1:12" s="120" customFormat="1" ht="22.5">
      <c r="A6" s="135" t="s">
        <v>808</v>
      </c>
      <c r="B6" s="136"/>
      <c r="C6" s="137"/>
      <c r="D6" s="214"/>
      <c r="G6" s="138"/>
      <c r="H6" s="139" t="s">
        <v>541</v>
      </c>
      <c r="I6" s="322"/>
      <c r="J6" s="322"/>
      <c r="K6" s="140" t="s">
        <v>617</v>
      </c>
    </row>
    <row r="7" spans="1:12" s="145" customFormat="1" ht="24.95" customHeight="1">
      <c r="A7" s="141" t="s">
        <v>8</v>
      </c>
      <c r="B7" s="142"/>
      <c r="C7" s="327" t="s">
        <v>0</v>
      </c>
      <c r="D7" s="325" t="s">
        <v>10</v>
      </c>
      <c r="E7" s="326"/>
      <c r="F7" s="325" t="s">
        <v>11</v>
      </c>
      <c r="G7" s="326"/>
      <c r="H7" s="325" t="s">
        <v>5</v>
      </c>
      <c r="I7" s="326"/>
      <c r="J7" s="144" t="s">
        <v>6</v>
      </c>
      <c r="K7" s="323" t="s">
        <v>12</v>
      </c>
    </row>
    <row r="8" spans="1:12" s="145" customFormat="1" ht="24.95" customHeight="1">
      <c r="A8" s="146" t="s">
        <v>9</v>
      </c>
      <c r="B8" s="147"/>
      <c r="C8" s="328"/>
      <c r="D8" s="209" t="s">
        <v>1</v>
      </c>
      <c r="E8" s="151" t="s">
        <v>2</v>
      </c>
      <c r="F8" s="146" t="s">
        <v>3</v>
      </c>
      <c r="G8" s="144" t="s">
        <v>4</v>
      </c>
      <c r="H8" s="144" t="s">
        <v>3</v>
      </c>
      <c r="I8" s="151" t="s">
        <v>4</v>
      </c>
      <c r="J8" s="144" t="s">
        <v>7</v>
      </c>
      <c r="K8" s="324"/>
    </row>
    <row r="9" spans="1:12" ht="24.95" customHeight="1">
      <c r="A9" s="152"/>
      <c r="B9" s="153"/>
      <c r="C9" s="154" t="s">
        <v>789</v>
      </c>
      <c r="D9" s="158"/>
      <c r="E9" s="158"/>
      <c r="F9" s="159"/>
      <c r="G9" s="160"/>
      <c r="H9" s="159"/>
      <c r="I9" s="160"/>
      <c r="J9" s="160"/>
      <c r="K9" s="161"/>
      <c r="L9" s="162"/>
    </row>
    <row r="10" spans="1:12" ht="24.95" customHeight="1">
      <c r="A10" s="164"/>
      <c r="B10" s="153">
        <v>1</v>
      </c>
      <c r="C10" s="165" t="s">
        <v>784</v>
      </c>
      <c r="D10" s="158"/>
      <c r="E10" s="167" t="s">
        <v>602</v>
      </c>
      <c r="F10" s="159"/>
      <c r="G10" s="160"/>
      <c r="H10" s="159"/>
      <c r="I10" s="160"/>
      <c r="J10" s="160"/>
      <c r="K10" s="161"/>
      <c r="L10" s="162"/>
    </row>
    <row r="11" spans="1:12" ht="24.95" customHeight="1">
      <c r="A11" s="164"/>
      <c r="B11" s="153">
        <v>2</v>
      </c>
      <c r="C11" s="168" t="str">
        <f>C49</f>
        <v>งานระบบไฟฟ้า</v>
      </c>
      <c r="D11" s="158"/>
      <c r="E11" s="158" t="s">
        <v>602</v>
      </c>
      <c r="F11" s="159"/>
      <c r="G11" s="160"/>
      <c r="H11" s="159"/>
      <c r="I11" s="160"/>
      <c r="J11" s="160"/>
      <c r="K11" s="161"/>
      <c r="L11" s="162"/>
    </row>
    <row r="12" spans="1:12" ht="24.95" customHeight="1">
      <c r="A12" s="164"/>
      <c r="B12" s="153"/>
      <c r="C12" s="165"/>
      <c r="D12" s="158"/>
      <c r="E12" s="158"/>
      <c r="F12" s="159"/>
      <c r="G12" s="160"/>
      <c r="H12" s="160"/>
      <c r="I12" s="160"/>
      <c r="J12" s="160"/>
      <c r="K12" s="161"/>
      <c r="L12" s="162"/>
    </row>
    <row r="13" spans="1:12" ht="24.95" customHeight="1">
      <c r="A13" s="164"/>
      <c r="B13" s="153"/>
      <c r="C13" s="165"/>
      <c r="D13" s="158"/>
      <c r="E13" s="158"/>
      <c r="F13" s="159"/>
      <c r="G13" s="160"/>
      <c r="H13" s="160"/>
      <c r="I13" s="160"/>
      <c r="J13" s="160"/>
      <c r="K13" s="161"/>
      <c r="L13" s="162"/>
    </row>
    <row r="14" spans="1:12" ht="24.95" customHeight="1">
      <c r="A14" s="164"/>
      <c r="B14" s="153"/>
      <c r="C14" s="165"/>
      <c r="D14" s="158"/>
      <c r="E14" s="158"/>
      <c r="F14" s="159"/>
      <c r="G14" s="160"/>
      <c r="H14" s="160"/>
      <c r="I14" s="160"/>
      <c r="J14" s="160"/>
      <c r="K14" s="169"/>
      <c r="L14" s="162"/>
    </row>
    <row r="15" spans="1:12" ht="24.95" customHeight="1">
      <c r="A15" s="164"/>
      <c r="B15" s="153"/>
      <c r="C15" s="165"/>
      <c r="D15" s="158"/>
      <c r="E15" s="158"/>
      <c r="F15" s="159"/>
      <c r="G15" s="160"/>
      <c r="H15" s="160"/>
      <c r="I15" s="160"/>
      <c r="J15" s="160"/>
      <c r="K15" s="169"/>
      <c r="L15" s="162"/>
    </row>
    <row r="16" spans="1:12" ht="24.95" customHeight="1">
      <c r="A16" s="164"/>
      <c r="B16" s="153"/>
      <c r="C16" s="165"/>
      <c r="D16" s="158"/>
      <c r="E16" s="158"/>
      <c r="F16" s="159"/>
      <c r="G16" s="160"/>
      <c r="H16" s="159"/>
      <c r="I16" s="160"/>
      <c r="J16" s="160"/>
      <c r="K16" s="169"/>
      <c r="L16" s="162"/>
    </row>
    <row r="17" spans="1:14" ht="24.95" customHeight="1">
      <c r="A17" s="164"/>
      <c r="B17" s="153"/>
      <c r="C17" s="165"/>
      <c r="D17" s="158"/>
      <c r="E17" s="158"/>
      <c r="F17" s="159"/>
      <c r="G17" s="160"/>
      <c r="H17" s="159"/>
      <c r="I17" s="160"/>
      <c r="J17" s="160"/>
      <c r="K17" s="169"/>
      <c r="L17" s="162"/>
    </row>
    <row r="18" spans="1:14" ht="24.95" customHeight="1">
      <c r="A18" s="164"/>
      <c r="B18" s="153"/>
      <c r="C18" s="165"/>
      <c r="D18" s="158"/>
      <c r="E18" s="158"/>
      <c r="F18" s="159"/>
      <c r="G18" s="160"/>
      <c r="H18" s="159"/>
      <c r="I18" s="160"/>
      <c r="J18" s="160"/>
      <c r="K18" s="169"/>
      <c r="L18" s="162"/>
    </row>
    <row r="19" spans="1:14" ht="24.95" customHeight="1">
      <c r="A19" s="164"/>
      <c r="B19" s="153"/>
      <c r="C19" s="165"/>
      <c r="D19" s="158"/>
      <c r="E19" s="158"/>
      <c r="F19" s="159"/>
      <c r="G19" s="160"/>
      <c r="H19" s="159"/>
      <c r="I19" s="160"/>
      <c r="J19" s="160"/>
      <c r="K19" s="169"/>
      <c r="L19" s="162"/>
    </row>
    <row r="20" spans="1:14" ht="24.95" customHeight="1">
      <c r="A20" s="164"/>
      <c r="B20" s="153"/>
      <c r="C20" s="165"/>
      <c r="D20" s="158"/>
      <c r="E20" s="158"/>
      <c r="F20" s="159"/>
      <c r="G20" s="160"/>
      <c r="H20" s="159"/>
      <c r="I20" s="160"/>
      <c r="J20" s="160"/>
      <c r="K20" s="169"/>
      <c r="L20" s="162"/>
    </row>
    <row r="21" spans="1:14" ht="24.95" customHeight="1">
      <c r="A21" s="164"/>
      <c r="B21" s="153"/>
      <c r="C21" s="165"/>
      <c r="D21" s="158"/>
      <c r="E21" s="158"/>
      <c r="F21" s="159"/>
      <c r="G21" s="160"/>
      <c r="H21" s="159"/>
      <c r="I21" s="160"/>
      <c r="J21" s="160"/>
      <c r="K21" s="169"/>
      <c r="L21" s="162"/>
    </row>
    <row r="22" spans="1:14" ht="24.95" customHeight="1">
      <c r="A22" s="164"/>
      <c r="B22" s="153"/>
      <c r="C22" s="165"/>
      <c r="D22" s="158"/>
      <c r="E22" s="158"/>
      <c r="F22" s="159"/>
      <c r="G22" s="160"/>
      <c r="H22" s="159"/>
      <c r="I22" s="160"/>
      <c r="J22" s="160"/>
      <c r="K22" s="169"/>
      <c r="L22" s="162"/>
    </row>
    <row r="23" spans="1:14" ht="24.95" customHeight="1">
      <c r="A23" s="164"/>
      <c r="B23" s="153"/>
      <c r="C23" s="165"/>
      <c r="D23" s="158"/>
      <c r="E23" s="158"/>
      <c r="F23" s="159"/>
      <c r="G23" s="160"/>
      <c r="H23" s="159"/>
      <c r="I23" s="160"/>
      <c r="J23" s="160"/>
      <c r="K23" s="169"/>
      <c r="L23" s="162"/>
    </row>
    <row r="24" spans="1:14" ht="24.95" customHeight="1">
      <c r="A24" s="164"/>
      <c r="B24" s="153"/>
      <c r="C24" s="165"/>
      <c r="D24" s="158"/>
      <c r="E24" s="158"/>
      <c r="F24" s="159"/>
      <c r="G24" s="160"/>
      <c r="H24" s="159"/>
      <c r="I24" s="160"/>
      <c r="J24" s="160"/>
      <c r="K24" s="169"/>
      <c r="L24" s="162"/>
    </row>
    <row r="25" spans="1:14" ht="24.95" customHeight="1">
      <c r="A25" s="164"/>
      <c r="B25" s="153"/>
      <c r="C25" s="165"/>
      <c r="D25" s="158"/>
      <c r="E25" s="158"/>
      <c r="F25" s="159"/>
      <c r="G25" s="160"/>
      <c r="H25" s="159"/>
      <c r="I25" s="160"/>
      <c r="J25" s="160"/>
      <c r="K25" s="169"/>
      <c r="L25" s="162"/>
    </row>
    <row r="26" spans="1:14" ht="24.95" customHeight="1">
      <c r="A26" s="164"/>
      <c r="B26" s="153"/>
      <c r="C26" s="165"/>
      <c r="D26" s="158"/>
      <c r="E26" s="158"/>
      <c r="F26" s="159"/>
      <c r="G26" s="160"/>
      <c r="H26" s="159"/>
      <c r="I26" s="160"/>
      <c r="J26" s="160"/>
      <c r="K26" s="169"/>
      <c r="L26" s="162"/>
    </row>
    <row r="27" spans="1:14" ht="24.95" customHeight="1">
      <c r="A27" s="164"/>
      <c r="B27" s="153"/>
      <c r="C27" s="165"/>
      <c r="D27" s="158"/>
      <c r="E27" s="158"/>
      <c r="F27" s="159"/>
      <c r="G27" s="160"/>
      <c r="H27" s="159"/>
      <c r="I27" s="160"/>
      <c r="J27" s="160"/>
      <c r="K27" s="169"/>
      <c r="L27" s="162"/>
    </row>
    <row r="28" spans="1:14" ht="24.95" customHeight="1">
      <c r="A28" s="170"/>
      <c r="B28" s="171"/>
      <c r="C28" s="172" t="str">
        <f>"รวมราคา  " &amp;   A9 &amp; C9</f>
        <v>รวมราคา  ปรับปรุงอาคารโรงอาหาร</v>
      </c>
      <c r="D28" s="175"/>
      <c r="E28" s="175"/>
      <c r="F28" s="176"/>
      <c r="G28" s="177"/>
      <c r="H28" s="176"/>
      <c r="I28" s="177"/>
      <c r="J28" s="177"/>
      <c r="K28" s="178"/>
      <c r="L28" s="162"/>
    </row>
    <row r="29" spans="1:14" ht="24.95" customHeight="1">
      <c r="A29" s="152">
        <v>1</v>
      </c>
      <c r="B29" s="153"/>
      <c r="C29" s="154" t="s">
        <v>784</v>
      </c>
      <c r="D29" s="158"/>
      <c r="E29" s="158"/>
      <c r="F29" s="159"/>
      <c r="G29" s="160"/>
      <c r="H29" s="159"/>
      <c r="I29" s="160"/>
      <c r="J29" s="160"/>
      <c r="K29" s="161"/>
      <c r="L29" s="162"/>
    </row>
    <row r="30" spans="1:14" ht="24.95" customHeight="1">
      <c r="A30" s="164"/>
      <c r="B30" s="153">
        <v>1.1000000000000001</v>
      </c>
      <c r="C30" s="165" t="s">
        <v>786</v>
      </c>
      <c r="D30" s="206"/>
      <c r="E30" s="158" t="s">
        <v>83</v>
      </c>
      <c r="F30" s="159"/>
      <c r="G30" s="160"/>
      <c r="H30" s="159"/>
      <c r="I30" s="160"/>
      <c r="J30" s="160"/>
      <c r="K30" s="161"/>
      <c r="L30" s="162"/>
      <c r="M30" s="163">
        <v>250</v>
      </c>
      <c r="N30" s="163">
        <f>M30*0.3</f>
        <v>75</v>
      </c>
    </row>
    <row r="31" spans="1:14" ht="24.95" customHeight="1">
      <c r="A31" s="164"/>
      <c r="B31" s="153"/>
      <c r="C31" s="165" t="s">
        <v>785</v>
      </c>
      <c r="D31" s="158"/>
      <c r="E31" s="158"/>
      <c r="F31" s="159"/>
      <c r="G31" s="160"/>
      <c r="H31" s="159"/>
      <c r="I31" s="160"/>
      <c r="J31" s="160"/>
      <c r="K31" s="161"/>
      <c r="L31" s="162"/>
    </row>
    <row r="32" spans="1:14" ht="24.95" customHeight="1">
      <c r="A32" s="164"/>
      <c r="B32" s="153">
        <v>1.2</v>
      </c>
      <c r="C32" s="165" t="s">
        <v>787</v>
      </c>
      <c r="D32" s="206"/>
      <c r="E32" s="158" t="s">
        <v>179</v>
      </c>
      <c r="F32" s="159"/>
      <c r="G32" s="160"/>
      <c r="H32" s="159"/>
      <c r="I32" s="160"/>
      <c r="J32" s="160"/>
      <c r="K32" s="169"/>
      <c r="L32" s="162"/>
    </row>
    <row r="33" spans="1:12" ht="24.95" customHeight="1">
      <c r="A33" s="164"/>
      <c r="B33" s="153">
        <v>1.3</v>
      </c>
      <c r="C33" s="165" t="s">
        <v>788</v>
      </c>
      <c r="D33" s="158"/>
      <c r="E33" s="158" t="s">
        <v>35</v>
      </c>
      <c r="F33" s="159"/>
      <c r="G33" s="160"/>
      <c r="H33" s="159"/>
      <c r="I33" s="160"/>
      <c r="J33" s="160"/>
      <c r="K33" s="169"/>
      <c r="L33" s="162"/>
    </row>
    <row r="34" spans="1:12" ht="24.95" customHeight="1">
      <c r="A34" s="164"/>
      <c r="B34" s="153"/>
      <c r="C34" s="165"/>
      <c r="D34" s="158"/>
      <c r="E34" s="158"/>
      <c r="F34" s="159"/>
      <c r="G34" s="160"/>
      <c r="H34" s="159"/>
      <c r="I34" s="160"/>
      <c r="J34" s="160"/>
      <c r="K34" s="169"/>
      <c r="L34" s="162"/>
    </row>
    <row r="35" spans="1:12" ht="24.95" customHeight="1">
      <c r="A35" s="164"/>
      <c r="B35" s="153"/>
      <c r="C35" s="165"/>
      <c r="D35" s="158"/>
      <c r="E35" s="158"/>
      <c r="F35" s="159"/>
      <c r="G35" s="160"/>
      <c r="H35" s="159"/>
      <c r="I35" s="160"/>
      <c r="J35" s="160"/>
      <c r="K35" s="169"/>
      <c r="L35" s="162"/>
    </row>
    <row r="36" spans="1:12" ht="24.95" customHeight="1">
      <c r="A36" s="164"/>
      <c r="B36" s="153"/>
      <c r="C36" s="165"/>
      <c r="D36" s="158"/>
      <c r="E36" s="158"/>
      <c r="F36" s="159"/>
      <c r="G36" s="160"/>
      <c r="H36" s="159"/>
      <c r="I36" s="160"/>
      <c r="J36" s="160"/>
      <c r="K36" s="169"/>
      <c r="L36" s="162"/>
    </row>
    <row r="37" spans="1:12" ht="24.95" customHeight="1">
      <c r="A37" s="164"/>
      <c r="B37" s="153"/>
      <c r="C37" s="165"/>
      <c r="D37" s="158"/>
      <c r="E37" s="158"/>
      <c r="F37" s="159"/>
      <c r="G37" s="160"/>
      <c r="H37" s="159"/>
      <c r="I37" s="160"/>
      <c r="J37" s="160"/>
      <c r="K37" s="169"/>
      <c r="L37" s="162"/>
    </row>
    <row r="38" spans="1:12" ht="24.95" customHeight="1">
      <c r="A38" s="164"/>
      <c r="B38" s="153"/>
      <c r="C38" s="165"/>
      <c r="D38" s="158"/>
      <c r="E38" s="158"/>
      <c r="F38" s="159"/>
      <c r="G38" s="160"/>
      <c r="H38" s="159"/>
      <c r="I38" s="160"/>
      <c r="J38" s="160"/>
      <c r="K38" s="169"/>
      <c r="L38" s="162"/>
    </row>
    <row r="39" spans="1:12" ht="24.95" customHeight="1">
      <c r="A39" s="164"/>
      <c r="B39" s="153"/>
      <c r="C39" s="165"/>
      <c r="D39" s="158"/>
      <c r="E39" s="158"/>
      <c r="F39" s="159"/>
      <c r="G39" s="160"/>
      <c r="H39" s="159"/>
      <c r="I39" s="160"/>
      <c r="J39" s="160"/>
      <c r="K39" s="169"/>
      <c r="L39" s="162"/>
    </row>
    <row r="40" spans="1:12" ht="24.95" customHeight="1">
      <c r="A40" s="164"/>
      <c r="B40" s="153"/>
      <c r="C40" s="165"/>
      <c r="D40" s="158"/>
      <c r="E40" s="158"/>
      <c r="F40" s="159"/>
      <c r="G40" s="160"/>
      <c r="H40" s="159"/>
      <c r="I40" s="160"/>
      <c r="J40" s="160"/>
      <c r="K40" s="169"/>
      <c r="L40" s="162"/>
    </row>
    <row r="41" spans="1:12" ht="24.95" customHeight="1">
      <c r="A41" s="164"/>
      <c r="B41" s="153"/>
      <c r="C41" s="165"/>
      <c r="D41" s="158"/>
      <c r="E41" s="158"/>
      <c r="F41" s="159"/>
      <c r="G41" s="160"/>
      <c r="H41" s="159"/>
      <c r="I41" s="160"/>
      <c r="J41" s="160"/>
      <c r="K41" s="169"/>
      <c r="L41" s="162"/>
    </row>
    <row r="42" spans="1:12" ht="24.95" customHeight="1">
      <c r="A42" s="164"/>
      <c r="B42" s="153"/>
      <c r="C42" s="165"/>
      <c r="D42" s="158"/>
      <c r="E42" s="158"/>
      <c r="F42" s="159"/>
      <c r="G42" s="160"/>
      <c r="H42" s="159"/>
      <c r="I42" s="160"/>
      <c r="J42" s="160"/>
      <c r="K42" s="169"/>
      <c r="L42" s="162"/>
    </row>
    <row r="43" spans="1:12" ht="24.95" customHeight="1">
      <c r="A43" s="164"/>
      <c r="B43" s="153"/>
      <c r="C43" s="165"/>
      <c r="D43" s="158"/>
      <c r="E43" s="158"/>
      <c r="F43" s="159"/>
      <c r="G43" s="160"/>
      <c r="H43" s="159"/>
      <c r="I43" s="160"/>
      <c r="J43" s="160"/>
      <c r="K43" s="169"/>
      <c r="L43" s="162"/>
    </row>
    <row r="44" spans="1:12" ht="24.95" customHeight="1">
      <c r="A44" s="164"/>
      <c r="B44" s="153"/>
      <c r="C44" s="165"/>
      <c r="D44" s="158"/>
      <c r="E44" s="158"/>
      <c r="F44" s="159"/>
      <c r="G44" s="160"/>
      <c r="H44" s="159"/>
      <c r="I44" s="160"/>
      <c r="J44" s="160"/>
      <c r="K44" s="169"/>
      <c r="L44" s="162"/>
    </row>
    <row r="45" spans="1:12" ht="24.95" customHeight="1">
      <c r="A45" s="164"/>
      <c r="B45" s="153"/>
      <c r="C45" s="165"/>
      <c r="D45" s="158"/>
      <c r="E45" s="158"/>
      <c r="F45" s="159"/>
      <c r="G45" s="160"/>
      <c r="H45" s="159"/>
      <c r="I45" s="160"/>
      <c r="J45" s="160"/>
      <c r="K45" s="169"/>
      <c r="L45" s="162"/>
    </row>
    <row r="46" spans="1:12" ht="24.95" customHeight="1">
      <c r="A46" s="164"/>
      <c r="B46" s="153"/>
      <c r="C46" s="165"/>
      <c r="D46" s="158"/>
      <c r="E46" s="158"/>
      <c r="F46" s="159"/>
      <c r="G46" s="160"/>
      <c r="H46" s="159"/>
      <c r="I46" s="160"/>
      <c r="J46" s="160"/>
      <c r="K46" s="169"/>
      <c r="L46" s="162"/>
    </row>
    <row r="47" spans="1:12" ht="24.95" customHeight="1">
      <c r="A47" s="164"/>
      <c r="B47" s="153"/>
      <c r="C47" s="165"/>
      <c r="D47" s="158"/>
      <c r="E47" s="158"/>
      <c r="F47" s="159"/>
      <c r="G47" s="160"/>
      <c r="H47" s="159"/>
      <c r="I47" s="160"/>
      <c r="J47" s="160"/>
      <c r="K47" s="169"/>
      <c r="L47" s="162"/>
    </row>
    <row r="48" spans="1:12" ht="24.95" customHeight="1">
      <c r="A48" s="170"/>
      <c r="B48" s="171"/>
      <c r="C48" s="172" t="str">
        <f>"รวมราคา  " &amp;   A29 &amp; C29</f>
        <v>รวมราคา  1งานติดตั้งตาข่ายกันนก</v>
      </c>
      <c r="D48" s="175"/>
      <c r="E48" s="175"/>
      <c r="F48" s="176"/>
      <c r="G48" s="177"/>
      <c r="H48" s="176"/>
      <c r="I48" s="177"/>
      <c r="J48" s="177"/>
      <c r="K48" s="178"/>
      <c r="L48" s="162"/>
    </row>
    <row r="49" spans="1:11" ht="24.95" customHeight="1">
      <c r="A49" s="152">
        <v>2</v>
      </c>
      <c r="B49" s="153"/>
      <c r="C49" s="181" t="s">
        <v>212</v>
      </c>
      <c r="D49" s="158"/>
      <c r="E49" s="158"/>
      <c r="F49" s="159"/>
      <c r="G49" s="160"/>
      <c r="H49" s="159"/>
      <c r="I49" s="160"/>
      <c r="J49" s="160"/>
      <c r="K49" s="161"/>
    </row>
    <row r="50" spans="1:11" ht="24.95" customHeight="1">
      <c r="A50" s="164"/>
      <c r="B50" s="153">
        <v>2.1</v>
      </c>
      <c r="C50" s="165" t="s">
        <v>792</v>
      </c>
      <c r="D50" s="239"/>
      <c r="E50" s="158" t="s">
        <v>35</v>
      </c>
      <c r="F50" s="160"/>
      <c r="G50" s="160"/>
      <c r="H50" s="160"/>
      <c r="I50" s="160"/>
      <c r="J50" s="160"/>
      <c r="K50" s="161"/>
    </row>
    <row r="51" spans="1:11" ht="24.95" customHeight="1">
      <c r="A51" s="164"/>
      <c r="B51" s="153">
        <v>2.2000000000000002</v>
      </c>
      <c r="C51" s="165" t="s">
        <v>793</v>
      </c>
      <c r="D51" s="239"/>
      <c r="E51" s="158" t="s">
        <v>35</v>
      </c>
      <c r="F51" s="160"/>
      <c r="G51" s="160"/>
      <c r="H51" s="160"/>
      <c r="I51" s="160"/>
      <c r="J51" s="160"/>
      <c r="K51" s="161"/>
    </row>
    <row r="52" spans="1:11" ht="24.95" customHeight="1">
      <c r="A52" s="164"/>
      <c r="B52" s="153">
        <v>2.2999999999999998</v>
      </c>
      <c r="C52" s="165" t="s">
        <v>790</v>
      </c>
      <c r="D52" s="160"/>
      <c r="E52" s="158"/>
      <c r="F52" s="160"/>
      <c r="G52" s="160"/>
      <c r="H52" s="160"/>
      <c r="I52" s="160"/>
      <c r="J52" s="160"/>
      <c r="K52" s="161"/>
    </row>
    <row r="53" spans="1:11" ht="24.95" customHeight="1">
      <c r="A53" s="164"/>
      <c r="B53" s="153"/>
      <c r="C53" s="165" t="s">
        <v>794</v>
      </c>
      <c r="D53" s="160"/>
      <c r="E53" s="158" t="s">
        <v>102</v>
      </c>
      <c r="F53" s="160"/>
      <c r="G53" s="160"/>
      <c r="H53" s="160"/>
      <c r="I53" s="160"/>
      <c r="J53" s="160"/>
      <c r="K53" s="161"/>
    </row>
    <row r="54" spans="1:11" ht="24.95" customHeight="1">
      <c r="A54" s="164"/>
      <c r="B54" s="153"/>
      <c r="C54" s="165" t="s">
        <v>795</v>
      </c>
      <c r="D54" s="160"/>
      <c r="E54" s="158" t="s">
        <v>102</v>
      </c>
      <c r="F54" s="160"/>
      <c r="G54" s="160"/>
      <c r="H54" s="160"/>
      <c r="I54" s="160"/>
      <c r="J54" s="160"/>
      <c r="K54" s="161"/>
    </row>
    <row r="55" spans="1:11" ht="24.95" customHeight="1">
      <c r="A55" s="164"/>
      <c r="B55" s="153"/>
      <c r="C55" s="165" t="s">
        <v>796</v>
      </c>
      <c r="D55" s="160"/>
      <c r="E55" s="158" t="s">
        <v>102</v>
      </c>
      <c r="F55" s="160"/>
      <c r="G55" s="160"/>
      <c r="H55" s="160"/>
      <c r="I55" s="160"/>
      <c r="J55" s="160"/>
      <c r="K55" s="161"/>
    </row>
    <row r="56" spans="1:11" ht="24.95" customHeight="1">
      <c r="A56" s="164"/>
      <c r="B56" s="153"/>
      <c r="C56" s="165" t="s">
        <v>797</v>
      </c>
      <c r="D56" s="160"/>
      <c r="E56" s="158" t="s">
        <v>102</v>
      </c>
      <c r="F56" s="160"/>
      <c r="G56" s="160"/>
      <c r="H56" s="160"/>
      <c r="I56" s="160"/>
      <c r="J56" s="160"/>
      <c r="K56" s="161"/>
    </row>
    <row r="57" spans="1:11" ht="24.95" customHeight="1">
      <c r="A57" s="164"/>
      <c r="B57" s="153"/>
      <c r="C57" s="165" t="s">
        <v>798</v>
      </c>
      <c r="D57" s="239"/>
      <c r="E57" s="158" t="s">
        <v>35</v>
      </c>
      <c r="F57" s="160"/>
      <c r="G57" s="160"/>
      <c r="H57" s="160"/>
      <c r="I57" s="160"/>
      <c r="J57" s="160"/>
      <c r="K57" s="161"/>
    </row>
    <row r="58" spans="1:11" ht="24.95" customHeight="1">
      <c r="A58" s="164"/>
      <c r="B58" s="153">
        <v>2.4</v>
      </c>
      <c r="C58" s="165" t="s">
        <v>791</v>
      </c>
      <c r="D58" s="160"/>
      <c r="E58" s="158"/>
      <c r="F58" s="160"/>
      <c r="G58" s="160"/>
      <c r="H58" s="160"/>
      <c r="I58" s="160"/>
      <c r="J58" s="160"/>
      <c r="K58" s="169"/>
    </row>
    <row r="59" spans="1:11" ht="24.95" customHeight="1">
      <c r="A59" s="164"/>
      <c r="B59" s="186"/>
      <c r="C59" s="165" t="s">
        <v>800</v>
      </c>
      <c r="D59" s="160"/>
      <c r="E59" s="158" t="s">
        <v>102</v>
      </c>
      <c r="F59" s="160"/>
      <c r="G59" s="160"/>
      <c r="H59" s="160"/>
      <c r="I59" s="160"/>
      <c r="J59" s="160"/>
      <c r="K59" s="169"/>
    </row>
    <row r="60" spans="1:11" ht="24.95" customHeight="1">
      <c r="A60" s="164"/>
      <c r="B60" s="153"/>
      <c r="C60" s="165" t="s">
        <v>801</v>
      </c>
      <c r="D60" s="160"/>
      <c r="E60" s="158" t="s">
        <v>102</v>
      </c>
      <c r="F60" s="160"/>
      <c r="G60" s="160"/>
      <c r="H60" s="160"/>
      <c r="I60" s="160"/>
      <c r="J60" s="160"/>
      <c r="K60" s="169"/>
    </row>
    <row r="61" spans="1:11" ht="24.95" customHeight="1">
      <c r="A61" s="164"/>
      <c r="B61" s="153"/>
      <c r="C61" s="165" t="s">
        <v>799</v>
      </c>
      <c r="D61" s="239"/>
      <c r="E61" s="158" t="s">
        <v>35</v>
      </c>
      <c r="F61" s="160"/>
      <c r="G61" s="160"/>
      <c r="H61" s="160"/>
      <c r="I61" s="160"/>
      <c r="J61" s="160"/>
      <c r="K61" s="169"/>
    </row>
    <row r="62" spans="1:11" ht="24.95" customHeight="1">
      <c r="A62" s="164"/>
      <c r="B62" s="153"/>
      <c r="C62" s="154"/>
      <c r="D62" s="160"/>
      <c r="E62" s="158"/>
      <c r="F62" s="159"/>
      <c r="G62" s="160"/>
      <c r="H62" s="159"/>
      <c r="I62" s="160"/>
      <c r="J62" s="160"/>
      <c r="K62" s="169"/>
    </row>
    <row r="63" spans="1:11" ht="24.95" customHeight="1">
      <c r="A63" s="164"/>
      <c r="B63" s="153"/>
      <c r="C63" s="165"/>
      <c r="D63" s="217"/>
      <c r="E63" s="158"/>
      <c r="F63" s="159"/>
      <c r="G63" s="160"/>
      <c r="H63" s="159"/>
      <c r="I63" s="160"/>
      <c r="J63" s="160"/>
      <c r="K63" s="169"/>
    </row>
    <row r="64" spans="1:11" ht="24.95" customHeight="1">
      <c r="A64" s="164"/>
      <c r="B64" s="153"/>
      <c r="C64" s="165"/>
      <c r="D64" s="217"/>
      <c r="E64" s="158"/>
      <c r="F64" s="159"/>
      <c r="G64" s="160"/>
      <c r="H64" s="159"/>
      <c r="I64" s="160"/>
      <c r="J64" s="160"/>
      <c r="K64" s="169"/>
    </row>
    <row r="65" spans="1:11" ht="24.95" customHeight="1">
      <c r="A65" s="164"/>
      <c r="B65" s="153"/>
      <c r="C65" s="165"/>
      <c r="D65" s="217"/>
      <c r="E65" s="158"/>
      <c r="F65" s="159"/>
      <c r="G65" s="160"/>
      <c r="H65" s="159"/>
      <c r="I65" s="160"/>
      <c r="J65" s="160"/>
      <c r="K65" s="169"/>
    </row>
    <row r="66" spans="1:11" ht="24.95" customHeight="1">
      <c r="A66" s="164"/>
      <c r="B66" s="153"/>
      <c r="C66" s="165"/>
      <c r="D66" s="217"/>
      <c r="E66" s="158"/>
      <c r="F66" s="159"/>
      <c r="G66" s="160"/>
      <c r="H66" s="159"/>
      <c r="I66" s="160"/>
      <c r="J66" s="160"/>
      <c r="K66" s="169"/>
    </row>
    <row r="67" spans="1:11" ht="24.95" customHeight="1">
      <c r="A67" s="164"/>
      <c r="B67" s="153"/>
      <c r="C67" s="165"/>
      <c r="D67" s="158"/>
      <c r="E67" s="158"/>
      <c r="F67" s="159"/>
      <c r="G67" s="160"/>
      <c r="H67" s="159"/>
      <c r="I67" s="160"/>
      <c r="J67" s="160"/>
      <c r="K67" s="169"/>
    </row>
    <row r="68" spans="1:11" ht="24.95" customHeight="1">
      <c r="A68" s="170"/>
      <c r="B68" s="171"/>
      <c r="C68" s="172" t="str">
        <f>"รวมราคา  " &amp;   A49 &amp; C49</f>
        <v>รวมราคา  2งานระบบไฟฟ้า</v>
      </c>
      <c r="D68" s="175"/>
      <c r="E68" s="175"/>
      <c r="F68" s="176"/>
      <c r="G68" s="177"/>
      <c r="H68" s="176"/>
      <c r="I68" s="177"/>
      <c r="J68" s="177"/>
      <c r="K68" s="178"/>
    </row>
  </sheetData>
  <mergeCells count="7">
    <mergeCell ref="A1:K1"/>
    <mergeCell ref="I6:J6"/>
    <mergeCell ref="K7:K8"/>
    <mergeCell ref="H7:I7"/>
    <mergeCell ref="D7:E7"/>
    <mergeCell ref="F7:G7"/>
    <mergeCell ref="C7:C8"/>
  </mergeCells>
  <phoneticPr fontId="0" type="noConversion"/>
  <printOptions horizontalCentered="1"/>
  <pageMargins left="0.25" right="0.25" top="0.75" bottom="0.75" header="0.3" footer="0.3"/>
  <pageSetup paperSize="9" scale="74" fitToHeight="0" orientation="landscape" r:id="rId1"/>
  <headerFooter alignWithMargins="0">
    <oddHeader>&amp;Rแบบ ปร. 4   แผ่นที่  &amp;P   /  &amp;N   แผ่น</oddHeader>
  </headerFooter>
  <rowBreaks count="2" manualBreakCount="2">
    <brk id="28" max="16" man="1"/>
    <brk id="48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522</v>
      </c>
      <c r="P1" t="s">
        <v>521</v>
      </c>
    </row>
    <row r="2" spans="2:45">
      <c r="J2" t="s">
        <v>483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484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485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493</v>
      </c>
      <c r="S9">
        <v>3783142.881548</v>
      </c>
      <c r="V9" s="264">
        <v>1</v>
      </c>
      <c r="W9" s="264"/>
      <c r="X9" s="264"/>
      <c r="Y9" s="264"/>
      <c r="Z9" s="264">
        <v>2</v>
      </c>
      <c r="AA9" s="264"/>
      <c r="AB9" s="264"/>
      <c r="AC9" s="264"/>
      <c r="AD9" s="264">
        <v>3</v>
      </c>
      <c r="AE9" s="264"/>
      <c r="AF9" s="264"/>
      <c r="AG9" s="264"/>
      <c r="AH9" s="264">
        <v>4</v>
      </c>
      <c r="AI9" s="264"/>
      <c r="AJ9" s="264"/>
      <c r="AK9" s="264"/>
      <c r="AL9" s="264">
        <v>5</v>
      </c>
      <c r="AM9" s="264"/>
      <c r="AN9" s="264"/>
      <c r="AO9" s="264"/>
      <c r="AP9" s="264">
        <v>6</v>
      </c>
      <c r="AQ9" s="264"/>
      <c r="AR9" s="264"/>
      <c r="AS9" s="264"/>
    </row>
    <row r="10" spans="2:45">
      <c r="L10" t="s">
        <v>494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495</v>
      </c>
      <c r="N11">
        <v>180</v>
      </c>
      <c r="P11" t="s">
        <v>496</v>
      </c>
      <c r="Q11">
        <f>S9-Q10</f>
        <v>791949.76154799992</v>
      </c>
    </row>
    <row r="12" spans="2:45">
      <c r="Q12" t="s">
        <v>491</v>
      </c>
      <c r="R12">
        <f>SUM(R13:R45)</f>
        <v>79.066353390703881</v>
      </c>
      <c r="T12">
        <f>SUM(T13:T45)</f>
        <v>99.888447471318514</v>
      </c>
      <c r="U12" t="s">
        <v>492</v>
      </c>
    </row>
    <row r="13" spans="2:45">
      <c r="B13" t="s">
        <v>497</v>
      </c>
      <c r="E13">
        <f>S9-E14</f>
        <v>791949.76154799992</v>
      </c>
      <c r="J13" t="s">
        <v>483</v>
      </c>
      <c r="K13" t="s">
        <v>488</v>
      </c>
      <c r="N13">
        <v>20</v>
      </c>
      <c r="O13" t="s">
        <v>519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523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487</v>
      </c>
      <c r="G15" t="s">
        <v>486</v>
      </c>
      <c r="H15">
        <f>SUM(H17:H159)</f>
        <v>63.314753333333371</v>
      </c>
      <c r="K15">
        <v>1.2</v>
      </c>
      <c r="L15" t="s">
        <v>505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555</v>
      </c>
      <c r="G16">
        <v>10</v>
      </c>
      <c r="I16">
        <f>SUM(H16:H18)</f>
        <v>11</v>
      </c>
      <c r="K16">
        <v>1.3</v>
      </c>
      <c r="L16" t="s">
        <v>498</v>
      </c>
      <c r="Q16">
        <v>0</v>
      </c>
      <c r="S16">
        <f t="shared" si="0"/>
        <v>0</v>
      </c>
      <c r="U16">
        <v>7</v>
      </c>
    </row>
    <row r="17" spans="2:21">
      <c r="B17" t="s">
        <v>556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499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500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194</v>
      </c>
      <c r="K19">
        <v>1.6</v>
      </c>
      <c r="L19" t="s">
        <v>501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104</v>
      </c>
      <c r="I20">
        <f>SUM(H20:H36)</f>
        <v>9.2141933333333341</v>
      </c>
      <c r="K20">
        <v>1.7</v>
      </c>
      <c r="L20" t="s">
        <v>502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503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557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489</v>
      </c>
      <c r="M22">
        <f>U22</f>
        <v>75</v>
      </c>
      <c r="N22" t="s">
        <v>490</v>
      </c>
      <c r="U22">
        <v>75</v>
      </c>
    </row>
    <row r="23" spans="2:21">
      <c r="B23" t="s">
        <v>105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106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484</v>
      </c>
      <c r="K24" t="s">
        <v>488</v>
      </c>
      <c r="N24">
        <v>30</v>
      </c>
      <c r="O24" t="s">
        <v>519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107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558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504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559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506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108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524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507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508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509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109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489</v>
      </c>
      <c r="M32">
        <f>U32+M22</f>
        <v>135</v>
      </c>
      <c r="N32" t="s">
        <v>490</v>
      </c>
      <c r="U32">
        <v>60</v>
      </c>
    </row>
    <row r="33" spans="2:21">
      <c r="B33" t="s">
        <v>110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183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560</v>
      </c>
      <c r="C35">
        <v>104</v>
      </c>
      <c r="D35" t="s">
        <v>179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485</v>
      </c>
      <c r="K35" t="s">
        <v>488</v>
      </c>
      <c r="N35">
        <v>50</v>
      </c>
      <c r="O35" t="s">
        <v>519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510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561</v>
      </c>
      <c r="I37">
        <f>SUM(H37:H50)</f>
        <v>2.2942600000000004</v>
      </c>
      <c r="K37">
        <v>3.2</v>
      </c>
      <c r="L37" t="s">
        <v>511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107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515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558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516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559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513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514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512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520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517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525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518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117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526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113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110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489</v>
      </c>
      <c r="M49">
        <f>U49+M32</f>
        <v>180</v>
      </c>
      <c r="N49" t="s">
        <v>490</v>
      </c>
      <c r="U49">
        <v>45</v>
      </c>
    </row>
    <row r="52" spans="2:21">
      <c r="B52" t="s">
        <v>115</v>
      </c>
      <c r="I52">
        <f>SUM(H52:H61)</f>
        <v>6.1542000000000003</v>
      </c>
    </row>
    <row r="53" spans="2:21">
      <c r="B53" t="s">
        <v>106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107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559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116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108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113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110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489</v>
      </c>
      <c r="M60">
        <f>U60+M49</f>
        <v>180</v>
      </c>
      <c r="N60" t="s">
        <v>490</v>
      </c>
      <c r="U60">
        <v>0</v>
      </c>
    </row>
    <row r="62" spans="2:21">
      <c r="P62">
        <v>0</v>
      </c>
    </row>
    <row r="63" spans="2:21">
      <c r="B63" t="s">
        <v>562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105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563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564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107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559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108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109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113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110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195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196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565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198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566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567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122</v>
      </c>
      <c r="I82">
        <f>SUM(H82:H89)</f>
        <v>8.8978600000000014</v>
      </c>
    </row>
    <row r="83" spans="2:9">
      <c r="B83" t="s">
        <v>107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559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117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113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110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123</v>
      </c>
      <c r="I91">
        <f>SUM(H91:H99)</f>
        <v>3.14</v>
      </c>
    </row>
    <row r="92" spans="2:9">
      <c r="B92" t="s">
        <v>218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219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568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569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217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570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203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571</v>
      </c>
    </row>
    <row r="102" spans="2:9">
      <c r="B102" t="s">
        <v>130</v>
      </c>
      <c r="I102">
        <f>SUM(H102:H121)</f>
        <v>7.8659999999999997</v>
      </c>
    </row>
    <row r="103" spans="2:9">
      <c r="B103" t="s">
        <v>572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573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133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134</v>
      </c>
      <c r="C106">
        <v>68</v>
      </c>
      <c r="D106" t="s">
        <v>179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207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137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138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139</v>
      </c>
      <c r="C110">
        <v>40</v>
      </c>
      <c r="D110" t="s">
        <v>179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140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574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575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576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577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578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146</v>
      </c>
      <c r="C117">
        <v>50</v>
      </c>
      <c r="D117" t="s">
        <v>179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147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579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580</v>
      </c>
      <c r="C120">
        <v>1</v>
      </c>
      <c r="D120" t="s">
        <v>180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151</v>
      </c>
    </row>
    <row r="124" spans="2:8">
      <c r="B124" t="s">
        <v>581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152</v>
      </c>
      <c r="C125">
        <v>90</v>
      </c>
      <c r="D125" t="s">
        <v>179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153</v>
      </c>
      <c r="C126">
        <v>44</v>
      </c>
      <c r="D126" t="s">
        <v>179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582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155</v>
      </c>
    </row>
    <row r="131" spans="2:8">
      <c r="B131" t="s">
        <v>583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584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210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158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159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160</v>
      </c>
      <c r="C136">
        <v>10</v>
      </c>
      <c r="D136" t="s">
        <v>179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212</v>
      </c>
    </row>
    <row r="141" spans="2:8">
      <c r="B141" t="s">
        <v>585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586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587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588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589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590</v>
      </c>
      <c r="C146">
        <v>1</v>
      </c>
      <c r="D146" t="s">
        <v>180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591</v>
      </c>
    </row>
    <row r="149" spans="2:8">
      <c r="B149" t="s">
        <v>592</v>
      </c>
      <c r="C149">
        <v>44</v>
      </c>
      <c r="D149" t="s">
        <v>179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593</v>
      </c>
      <c r="C150">
        <v>44</v>
      </c>
      <c r="D150" t="s">
        <v>179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594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595</v>
      </c>
      <c r="C152">
        <v>1</v>
      </c>
      <c r="D152" t="s">
        <v>180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596</v>
      </c>
    </row>
    <row r="155" spans="2:8">
      <c r="B155" t="s">
        <v>597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598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599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600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601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'แบบปร.4.1.1 โรงอาหาร'!#REF!</f>
        <v>#REF!</v>
      </c>
    </row>
    <row r="2" spans="1:4" ht="22.5" customHeight="1">
      <c r="A2" t="e">
        <f>'แบบปร.4.1.1 โรงอาหาร'!#REF!</f>
        <v>#REF!</v>
      </c>
      <c r="C2" t="e">
        <f>'แบบปร.4.1.1 โรงอาหาร'!#REF!</f>
        <v>#REF!</v>
      </c>
    </row>
    <row r="3" spans="1:4" ht="22.5" customHeight="1">
      <c r="A3" t="e">
        <f>'แบบปร.4.1.1 โรงอาหาร'!#REF!</f>
        <v>#REF!</v>
      </c>
      <c r="C3" t="e">
        <f>'แบบปร.4.1.1 โรงอาหาร'!#REF!</f>
        <v>#REF!</v>
      </c>
    </row>
    <row r="4" spans="1:4" ht="22.5" customHeight="1">
      <c r="A4" t="e">
        <f>'แบบปร.4.1.1 โรงอาหาร'!#REF!</f>
        <v>#REF!</v>
      </c>
      <c r="C4" t="e">
        <f>'แบบปร.4.1.1 โรงอาหาร'!#REF!</f>
        <v>#REF!</v>
      </c>
      <c r="D4" t="e">
        <f>'แบบปร.4.1.1 โรงอาหาร'!#REF!</f>
        <v>#REF!</v>
      </c>
    </row>
    <row r="5" spans="1:4">
      <c r="A5" s="264" t="s">
        <v>91</v>
      </c>
      <c r="B5" s="264" t="s">
        <v>0</v>
      </c>
      <c r="C5" t="s">
        <v>92</v>
      </c>
      <c r="D5" s="264" t="s">
        <v>12</v>
      </c>
    </row>
    <row r="6" spans="1:4">
      <c r="A6" s="264"/>
      <c r="B6" s="264"/>
      <c r="C6" t="s">
        <v>93</v>
      </c>
      <c r="D6" s="264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27</vt:i4>
      </vt:variant>
    </vt:vector>
  </HeadingPairs>
  <TitlesOfParts>
    <vt:vector size="52" baseType="lpstr">
      <vt:lpstr>ปร.1</vt:lpstr>
      <vt:lpstr>ปร.2</vt:lpstr>
      <vt:lpstr>ปร.3</vt:lpstr>
      <vt:lpstr>แบบปร.6 โรงอาหาร</vt:lpstr>
      <vt:lpstr>แบบปร.5.1 โรงอาหาร</vt:lpstr>
      <vt:lpstr>แบบปร.5.2 ครุภัณฑ์ โรงอาหาร</vt:lpstr>
      <vt:lpstr>แบบปร.4.1.1 โรงอาหาร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แบบปร.4.2 ครุภัณฑ์ สำนักงาน</vt:lpstr>
      <vt:lpstr>แบบปร.6 B </vt:lpstr>
      <vt:lpstr>แบบปร.5.1 B</vt:lpstr>
      <vt:lpstr>แบบปร.5.2 ครุภัณฑ์ B</vt:lpstr>
      <vt:lpstr>แบบปร.4.1 B</vt:lpstr>
      <vt:lpstr>แบบปร.4.2 ครุภัณฑ์ B</vt:lpstr>
      <vt:lpstr>แบบปร.6 C</vt:lpstr>
      <vt:lpstr>แบบปร.5.1 C</vt:lpstr>
      <vt:lpstr>แบบปร.5.2 ครุภัณฑ์ C</vt:lpstr>
      <vt:lpstr>แบบปร.4.1C</vt:lpstr>
      <vt:lpstr>แบบปร.4.2 ครุภัณฑ์ C</vt:lpstr>
      <vt:lpstr>ปรับลด Truus</vt:lpstr>
      <vt:lpstr>'แบบปร.4.1 B'!Print_Area</vt:lpstr>
      <vt:lpstr>'แบบปร.4.1.1 โรงอาหาร'!Print_Area</vt:lpstr>
      <vt:lpstr>แบบปร.4.1C!Print_Area</vt:lpstr>
      <vt:lpstr>'แบบปร.4.2 ครุภัณฑ์ B'!Print_Area</vt:lpstr>
      <vt:lpstr>'แบบปร.4.2 ครุภัณฑ์ C'!Print_Area</vt:lpstr>
      <vt:lpstr>'แบบปร.4.2 ครุภัณฑ์ สำนักงาน'!Print_Area</vt:lpstr>
      <vt:lpstr>'แบบปร.5.1 B'!Print_Area</vt:lpstr>
      <vt:lpstr>'แบบปร.5.1 C'!Print_Area</vt:lpstr>
      <vt:lpstr>'แบบปร.5.1 โรงอาหาร'!Print_Area</vt:lpstr>
      <vt:lpstr>'แบบปร.5.2 ครุภัณฑ์ B'!Print_Area</vt:lpstr>
      <vt:lpstr>'แบบปร.5.2 ครุภัณฑ์ C'!Print_Area</vt:lpstr>
      <vt:lpstr>'แบบปร.5.2 ครุภัณฑ์ โรงอาหาร'!Print_Area</vt:lpstr>
      <vt:lpstr>'แบบปร.6 B '!Print_Area</vt:lpstr>
      <vt:lpstr>'แบบปร.6 C'!Print_Area</vt:lpstr>
      <vt:lpstr>'แบบปร.6 โรงอาหาร'!Print_Area</vt:lpstr>
      <vt:lpstr>ปร.6!Print_Area</vt:lpstr>
      <vt:lpstr>'ปรับลด Truus'!Print_Area</vt:lpstr>
      <vt:lpstr>'แบบปร.4.1 B'!Print_Titles</vt:lpstr>
      <vt:lpstr>'แบบปร.4.1.1 โรงอาหาร'!Print_Titles</vt:lpstr>
      <vt:lpstr>แบบปร.4.1C!Print_Titles</vt:lpstr>
      <vt:lpstr>'แบบปร.4.2 ครุภัณฑ์ B'!Print_Titles</vt:lpstr>
      <vt:lpstr>'แบบปร.4.2 ครุภัณฑ์ C'!Print_Titles</vt:lpstr>
      <vt:lpstr>'แบบปร.4.2 ครุภัณฑ์ สำนักงาน'!Print_Titles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Aongpavo</cp:lastModifiedBy>
  <cp:lastPrinted>2018-06-07T08:06:43Z</cp:lastPrinted>
  <dcterms:created xsi:type="dcterms:W3CDTF">2003-03-04T02:40:09Z</dcterms:created>
  <dcterms:modified xsi:type="dcterms:W3CDTF">2018-06-13T08:14:13Z</dcterms:modified>
</cp:coreProperties>
</file>